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'ЗФ'!$A$1:$G$151</definedName>
    <definedName name="_xlnm.Print_Area" localSheetId="1">'СФ'!$A$1:$E$69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150" authorId="0">
      <text>
        <r>
          <rPr>
            <b/>
            <sz val="9"/>
            <rFont val="Tahoma"/>
            <family val="0"/>
          </rPr>
          <t>Администратор: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<sst xmlns="http://schemas.openxmlformats.org/spreadsheetml/2006/main" count="276" uniqueCount="233">
  <si>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</si>
  <si>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</si>
  <si>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</si>
  <si>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</si>
  <si>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</si>
  <si>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</si>
  <si>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</si>
  <si>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</si>
  <si>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</si>
  <si>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</si>
  <si>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</si>
  <si>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</si>
  <si>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</si>
  <si>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</si>
  <si>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</si>
  <si>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</si>
  <si>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</si>
  <si>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</si>
  <si>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</si>
  <si>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</si>
  <si>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</si>
  <si>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</si>
  <si>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</si>
  <si>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</si>
  <si>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</si>
  <si>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</si>
  <si>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</si>
  <si>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</si>
  <si>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</si>
  <si>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</si>
  <si>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</si>
  <si>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</si>
  <si>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</si>
  <si>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</si>
  <si>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</si>
  <si>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</si>
  <si>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</si>
  <si>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</si>
  <si>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</si>
  <si>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</si>
  <si>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</si>
  <si>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</si>
  <si>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</si>
  <si>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</si>
  <si>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</si>
  <si>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</si>
  <si>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</si>
  <si>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</si>
  <si>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</si>
  <si>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</si>
  <si>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</si>
  <si>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</si>
  <si>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</si>
  <si>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</si>
  <si>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</si>
  <si>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</si>
  <si>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</si>
  <si>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</si>
  <si>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</si>
  <si>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</si>
  <si>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</si>
  <si>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</si>
  <si>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</si>
  <si>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</si>
  <si>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</si>
  <si>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</si>
  <si>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</si>
  <si>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</si>
  <si>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</si>
  <si>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</si>
  <si>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</si>
  <si>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</si>
  <si>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</si>
  <si>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</si>
  <si>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</si>
  <si>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</si>
  <si>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</si>
  <si>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</si>
  <si>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</si>
  <si>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</si>
  <si>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</si>
  <si>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</si>
  <si>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</si>
  <si>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</si>
  <si>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</si>
  <si>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</si>
  <si>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</si>
  <si>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</si>
  <si>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</si>
  <si>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</si>
  <si>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</si>
  <si>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</si>
  <si>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</si>
  <si>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</si>
  <si>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</si>
  <si>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</si>
  <si>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</si>
  <si>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</si>
  <si>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</si>
  <si>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</si>
  <si>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</si>
  <si>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</si>
  <si>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</si>
  <si>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</si>
  <si>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</si>
  <si>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</si>
  <si>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</si>
  <si>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</si>
  <si>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</si>
  <si>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</si>
  <si>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</si>
  <si>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</si>
  <si>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</si>
  <si>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</si>
  <si>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</si>
  <si>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</si>
  <si>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</si>
  <si>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</si>
  <si>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</si>
  <si>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</si>
  <si>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</si>
  <si>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</si>
  <si>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</si>
  <si>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</si>
  <si>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</si>
  <si>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</si>
  <si>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</si>
  <si>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</si>
  <si>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</si>
  <si>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</si>
  <si>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</si>
  <si>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</si>
  <si>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</si>
  <si>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</si>
  <si>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</si>
  <si>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</si>
  <si>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</si>
  <si>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</si>
  <si>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</si>
  <si>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</si>
  <si>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</si>
  <si>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</si>
  <si>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</si>
  <si>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</si>
  <si>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</si>
  <si>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</si>
  <si>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</si>
  <si>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</si>
  <si>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</si>
  <si>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</si>
  <si>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</si>
  <si>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</si>
  <si>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</si>
  <si>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</si>
  <si>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</si>
  <si>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</si>
  <si>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</si>
  <si>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</si>
  <si>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</si>
  <si>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</si>
  <si>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</si>
  <si>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</si>
  <si>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</si>
  <si>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</si>
  <si>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</si>
  <si>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</si>
  <si>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</si>
  <si>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</si>
  <si>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</si>
  <si>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</si>
  <si>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</si>
  <si>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</si>
  <si>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</si>
  <si>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</si>
  <si>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</si>
  <si>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</si>
  <si>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</si>
  <si>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</si>
  <si>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</si>
  <si>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</si>
  <si>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</si>
  <si>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</si>
  <si>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</si>
  <si>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</si>
  <si>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</si>
  <si>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</si>
  <si>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</si>
  <si>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</si>
  <si>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</si>
  <si>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</si>
  <si>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</si>
  <si>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</si>
  <si>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</si>
  <si>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</si>
  <si>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</si>
  <si>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</si>
  <si>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</si>
  <si>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</si>
  <si>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</si>
  <si>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</si>
  <si>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</si>
  <si>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</si>
  <si>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</si>
  <si>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</si>
  <si>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</si>
  <si>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</si>
  <si>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</si>
  <si>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</si>
  <si>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</si>
  <si>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</si>
  <si>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</si>
  <si>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</si>
  <si>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</si>
  <si>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</si>
  <si>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</si>
  <si>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</si>
  <si>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</si>
  <si>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</si>
  <si>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</si>
  <si>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</si>
  <si>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</si>
  <si>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</si>
  <si>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</si>
  <si>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</si>
  <si>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</si>
  <si>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</si>
  <si>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СХВАЛЕНО                                                             Рішення  виконавчого комітету  Новгород-Сіверської міської ради                                                                              від         травня  2021 року №</t>
  </si>
  <si>
    <t>Звіт про виконання  спеціального фонду бюджету Новгород-Сіверської міської  територіальної громади                   за І квартал 2021 року</t>
  </si>
  <si>
    <t>Керуючий справами виконавчого комітету міської ради</t>
  </si>
  <si>
    <t>С.Поливода</t>
  </si>
  <si>
    <t>С. Поливода</t>
  </si>
  <si>
    <t>Звіт про виконання загального фонду і витрачання коштів резервного фонду бюджету Новгород-Сіверської міської територіальної громади за І квартал 2021 року</t>
  </si>
  <si>
    <t>СХВАЛЕНО                                                             Рішення виконавчого комітету                                           Новгород-Сіверської міської ради                                                                              від 14 травня 2021 року № 83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</si>
</sst>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6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6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5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8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49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0" xfId="0" applyNumberFormat="1" applyFont="1" applyFill="1" applyBorder="1" applyAlignment="1" applyProtection="1">
      <alignment horizontal="center" vertical="center"/>
      <protection hidden="1"/>
    </xf>
    <xf numFmtId="204" fontId="19" fillId="0" borderId="36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6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6" borderId="22" xfId="0" applyNumberFormat="1" applyFont="1" applyFill="1" applyBorder="1" applyAlignment="1" applyProtection="1">
      <alignment horizontal="center" vertical="center"/>
      <protection hidden="1"/>
    </xf>
    <xf numFmtId="204" fontId="17" fillId="36" borderId="23" xfId="0" applyNumberFormat="1" applyFont="1" applyFill="1" applyBorder="1" applyAlignment="1" applyProtection="1">
      <alignment horizontal="center" vertical="center"/>
      <protection hidden="1"/>
    </xf>
    <xf numFmtId="204" fontId="17" fillId="36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36" borderId="19" xfId="0" applyFont="1" applyFill="1" applyBorder="1" applyAlignment="1" applyProtection="1">
      <alignment horizontal="left" vertical="top" wrapText="1"/>
      <protection hidden="1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204" fontId="19" fillId="0" borderId="13" xfId="0" applyNumberFormat="1" applyFont="1" applyFill="1" applyBorder="1" applyAlignment="1">
      <alignment horizontal="right" wrapText="1" shrinkToFit="1"/>
    </xf>
    <xf numFmtId="204" fontId="19" fillId="0" borderId="0" xfId="0" applyNumberFormat="1" applyFont="1" applyFill="1" applyBorder="1" applyAlignment="1">
      <alignment horizontal="right"/>
    </xf>
    <xf numFmtId="204" fontId="18" fillId="0" borderId="13" xfId="0" applyNumberFormat="1" applyFont="1" applyFill="1" applyBorder="1" applyAlignment="1">
      <alignment horizontal="right" wrapText="1" shrinkToFit="1"/>
    </xf>
    <xf numFmtId="204" fontId="18" fillId="0" borderId="51" xfId="0" applyNumberFormat="1" applyFont="1" applyFill="1" applyBorder="1" applyAlignment="1">
      <alignment horizontal="right" wrapText="1" shrinkToFit="1"/>
    </xf>
    <xf numFmtId="49" fontId="9" fillId="36" borderId="19" xfId="0" applyNumberFormat="1" applyFont="1" applyFill="1" applyBorder="1" applyAlignment="1" applyProtection="1">
      <alignment horizontal="right" vertical="top"/>
      <protection/>
    </xf>
    <xf numFmtId="0" fontId="9" fillId="36" borderId="19" xfId="0" applyFont="1" applyFill="1" applyBorder="1" applyAlignment="1" applyProtection="1">
      <alignment horizontal="left" vertical="top" wrapText="1"/>
      <protection/>
    </xf>
    <xf numFmtId="204" fontId="19" fillId="36" borderId="19" xfId="0" applyNumberFormat="1" applyFont="1" applyFill="1" applyBorder="1" applyAlignment="1">
      <alignment horizontal="right" wrapText="1" shrinkToFit="1"/>
    </xf>
    <xf numFmtId="0" fontId="10" fillId="36" borderId="19" xfId="0" applyFont="1" applyFill="1" applyBorder="1" applyAlignment="1">
      <alignment/>
    </xf>
    <xf numFmtId="204" fontId="19" fillId="36" borderId="19" xfId="0" applyNumberFormat="1" applyFont="1" applyFill="1" applyBorder="1" applyAlignment="1">
      <alignment horizontal="right"/>
    </xf>
    <xf numFmtId="204" fontId="18" fillId="36" borderId="19" xfId="0" applyNumberFormat="1" applyFont="1" applyFill="1" applyBorder="1" applyAlignment="1">
      <alignment horizontal="right" wrapText="1" shrinkToFit="1"/>
    </xf>
    <xf numFmtId="49" fontId="12" fillId="36" borderId="19" xfId="0" applyNumberFormat="1" applyFont="1" applyFill="1" applyBorder="1" applyAlignment="1" applyProtection="1">
      <alignment horizontal="right" vertical="top"/>
      <protection/>
    </xf>
    <xf numFmtId="0" fontId="8" fillId="36" borderId="19" xfId="0" applyFont="1" applyFill="1" applyBorder="1" applyAlignment="1" applyProtection="1">
      <alignment horizontal="left" vertical="top" wrapText="1"/>
      <protection/>
    </xf>
    <xf numFmtId="204" fontId="24" fillId="36" borderId="19" xfId="0" applyNumberFormat="1" applyFont="1" applyFill="1" applyBorder="1" applyAlignment="1">
      <alignment horizontal="right" wrapText="1" shrinkToFit="1"/>
    </xf>
    <xf numFmtId="204" fontId="24" fillId="36" borderId="19" xfId="0" applyNumberFormat="1" applyFont="1" applyFill="1" applyBorder="1" applyAlignment="1">
      <alignment horizontal="right"/>
    </xf>
    <xf numFmtId="204" fontId="22" fillId="36" borderId="19" xfId="0" applyNumberFormat="1" applyFont="1" applyFill="1" applyBorder="1" applyAlignment="1">
      <alignment horizontal="right" wrapText="1" shrinkToFit="1"/>
    </xf>
    <xf numFmtId="204" fontId="17" fillId="33" borderId="29" xfId="0" applyNumberFormat="1" applyFont="1" applyFill="1" applyBorder="1" applyAlignment="1" applyProtection="1">
      <alignment horizontal="right" vertical="center"/>
      <protection hidden="1"/>
    </xf>
    <xf numFmtId="203" fontId="9" fillId="36" borderId="19" xfId="0" applyNumberFormat="1" applyFont="1" applyFill="1" applyBorder="1" applyAlignment="1" applyProtection="1">
      <alignment horizontal="right" vertical="top"/>
      <protection hidden="1"/>
    </xf>
    <xf numFmtId="204" fontId="19" fillId="36" borderId="19" xfId="0" applyNumberFormat="1" applyFont="1" applyFill="1" applyBorder="1" applyAlignment="1" applyProtection="1">
      <alignment horizontal="right"/>
      <protection hidden="1"/>
    </xf>
    <xf numFmtId="204" fontId="18" fillId="36" borderId="19" xfId="0" applyNumberFormat="1" applyFont="1" applyFill="1" applyBorder="1" applyAlignment="1" applyProtection="1">
      <alignment horizontal="right"/>
      <protection hidden="1"/>
    </xf>
    <xf numFmtId="203" fontId="12" fillId="36" borderId="19" xfId="0" applyNumberFormat="1" applyFont="1" applyFill="1" applyBorder="1" applyAlignment="1" applyProtection="1">
      <alignment horizontal="right" vertical="top"/>
      <protection hidden="1"/>
    </xf>
    <xf numFmtId="0" fontId="8" fillId="36" borderId="19" xfId="0" applyFont="1" applyFill="1" applyBorder="1" applyAlignment="1" applyProtection="1">
      <alignment horizontal="left" vertical="top" wrapText="1"/>
      <protection hidden="1"/>
    </xf>
    <xf numFmtId="204" fontId="24" fillId="36" borderId="19" xfId="0" applyNumberFormat="1" applyFont="1" applyFill="1" applyBorder="1" applyAlignment="1" applyProtection="1">
      <alignment horizontal="right"/>
      <protection hidden="1"/>
    </xf>
    <xf numFmtId="204" fontId="22" fillId="36" borderId="19" xfId="0" applyNumberFormat="1" applyFont="1" applyFill="1" applyBorder="1" applyAlignment="1" applyProtection="1">
      <alignment horizontal="right"/>
      <protection hidden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Font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4" fillId="0" borderId="52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10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204" fontId="18" fillId="36" borderId="0" xfId="0" applyNumberFormat="1" applyFont="1" applyFill="1" applyBorder="1" applyAlignment="1" applyProtection="1">
      <alignment horizontal="right" wrapText="1"/>
      <protection hidden="1"/>
    </xf>
    <xf numFmtId="204" fontId="21" fillId="36" borderId="0" xfId="0" applyNumberFormat="1" applyFont="1" applyFill="1" applyBorder="1" applyAlignment="1">
      <alignment/>
    </xf>
    <xf numFmtId="204" fontId="23" fillId="36" borderId="0" xfId="0" applyNumberFormat="1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49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36" borderId="33" xfId="0" applyFont="1" applyFill="1" applyBorder="1" applyAlignment="1" applyProtection="1">
      <alignment horizontal="left" vertical="center" wrapText="1"/>
      <protection hidden="1"/>
    </xf>
    <xf numFmtId="204" fontId="19" fillId="36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45" xfId="0" applyNumberFormat="1" applyFont="1" applyFill="1" applyBorder="1" applyAlignment="1" applyProtection="1">
      <alignment horizontal="center" vertical="center"/>
      <protection hidden="1"/>
    </xf>
    <xf numFmtId="49" fontId="9" fillId="36" borderId="20" xfId="0" applyNumberFormat="1" applyFont="1" applyFill="1" applyBorder="1" applyAlignment="1" applyProtection="1">
      <alignment horizontal="right" vertical="top"/>
      <protection/>
    </xf>
    <xf numFmtId="0" fontId="9" fillId="36" borderId="20" xfId="0" applyFont="1" applyFill="1" applyBorder="1" applyAlignment="1" applyProtection="1">
      <alignment horizontal="left" vertical="top" wrapText="1"/>
      <protection/>
    </xf>
    <xf numFmtId="204" fontId="19" fillId="36" borderId="20" xfId="0" applyNumberFormat="1" applyFont="1" applyFill="1" applyBorder="1" applyAlignment="1">
      <alignment horizontal="right" wrapText="1" shrinkToFit="1"/>
    </xf>
    <xf numFmtId="0" fontId="10" fillId="36" borderId="20" xfId="0" applyFont="1" applyFill="1" applyBorder="1" applyAlignment="1">
      <alignment/>
    </xf>
    <xf numFmtId="204" fontId="19" fillId="36" borderId="20" xfId="0" applyNumberFormat="1" applyFont="1" applyFill="1" applyBorder="1" applyAlignment="1">
      <alignment horizontal="right"/>
    </xf>
    <xf numFmtId="204" fontId="18" fillId="36" borderId="20" xfId="0" applyNumberFormat="1" applyFont="1" applyFill="1" applyBorder="1" applyAlignment="1">
      <alignment horizontal="right" wrapText="1" shrinkToFit="1"/>
    </xf>
    <xf numFmtId="203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showZeros="0" tabSelected="1" zoomScale="75" zoomScaleNormal="75" zoomScaleSheetLayoutView="75" zoomScalePageLayoutView="0" workbookViewId="0" topLeftCell="A1">
      <pane ySplit="4" topLeftCell="A25" activePane="bottomLeft" state="frozen"/>
      <selection pane="topLeft" activeCell="A1" sqref="A1"/>
      <selection pane="bottomLeft" activeCell="I117" sqref="I117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6.75390625" style="2" customWidth="1"/>
    <col min="4" max="4" width="15.875" style="26" customWidth="1"/>
    <col min="5" max="5" width="17.75390625" style="26" customWidth="1"/>
    <col min="6" max="6" width="13.75390625" style="26" customWidth="1"/>
    <col min="7" max="7" width="15.125" style="2" customWidth="1"/>
    <col min="8" max="8" width="12.75390625" style="2" customWidth="1"/>
    <col min="9" max="16384" width="9.125" style="2" customWidth="1"/>
  </cols>
  <sheetData>
    <row r="1" spans="5:7" ht="93.75" customHeight="1">
      <c r="E1" s="339" t="s">
        <v>232</v>
      </c>
      <c r="F1" s="339"/>
      <c r="G1" s="339"/>
    </row>
    <row r="2" spans="1:7" ht="49.5" customHeight="1">
      <c r="A2" s="338" t="s">
        <v>231</v>
      </c>
      <c r="B2" s="338"/>
      <c r="C2" s="338"/>
      <c r="D2" s="338"/>
      <c r="E2" s="338"/>
      <c r="F2" s="338"/>
      <c r="G2" s="338"/>
    </row>
    <row r="3" ht="15" customHeight="1" thickBot="1">
      <c r="G3" s="3"/>
    </row>
    <row r="4" spans="1:12" s="1" customFormat="1" ht="66" customHeight="1" thickBot="1">
      <c r="A4" s="27" t="s">
        <v>1</v>
      </c>
      <c r="B4" s="28" t="s">
        <v>2</v>
      </c>
      <c r="C4" s="18" t="s">
        <v>222</v>
      </c>
      <c r="D4" s="18" t="s">
        <v>18</v>
      </c>
      <c r="E4" s="18" t="s">
        <v>62</v>
      </c>
      <c r="F4" s="18" t="s">
        <v>50</v>
      </c>
      <c r="G4" s="24" t="s">
        <v>51</v>
      </c>
      <c r="L4" s="87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87" customFormat="1" ht="22.5" customHeight="1" thickBot="1">
      <c r="A6" s="176">
        <v>10000000</v>
      </c>
      <c r="B6" s="177" t="s">
        <v>3</v>
      </c>
      <c r="C6" s="236">
        <f>C7+C10+C16+C22</f>
        <v>120411</v>
      </c>
      <c r="D6" s="236">
        <f>D7+D10+D16+D22</f>
        <v>26165.6</v>
      </c>
      <c r="E6" s="236">
        <f>E7+E10+E16+E22</f>
        <v>30015.081000000006</v>
      </c>
      <c r="F6" s="236">
        <f aca="true" t="shared" si="0" ref="F6:G39">IF(C6=0,"",$E6/C6*100)</f>
        <v>24.92719186785261</v>
      </c>
      <c r="G6" s="237">
        <f t="shared" si="0"/>
        <v>114.71199208120588</v>
      </c>
      <c r="H6" s="84"/>
    </row>
    <row r="7" spans="1:8" s="87" customFormat="1" ht="40.5">
      <c r="A7" s="178">
        <v>11000000</v>
      </c>
      <c r="B7" s="179" t="s">
        <v>4</v>
      </c>
      <c r="C7" s="217">
        <f>SUM(C8,C9)</f>
        <v>60381.7</v>
      </c>
      <c r="D7" s="217">
        <f>SUM(D8,D9)</f>
        <v>12992.9</v>
      </c>
      <c r="E7" s="217">
        <f>SUM(E8,E9)</f>
        <v>15101.668000000001</v>
      </c>
      <c r="F7" s="217">
        <f t="shared" si="0"/>
        <v>25.010339225295088</v>
      </c>
      <c r="G7" s="238">
        <f t="shared" si="0"/>
        <v>116.23015647007213</v>
      </c>
      <c r="H7" s="84"/>
    </row>
    <row r="8" spans="1:8" s="87" customFormat="1" ht="20.25">
      <c r="A8" s="180">
        <v>11010000</v>
      </c>
      <c r="B8" s="181" t="s">
        <v>53</v>
      </c>
      <c r="C8" s="227">
        <v>60364.7</v>
      </c>
      <c r="D8" s="222">
        <v>12980.9</v>
      </c>
      <c r="E8" s="222">
        <v>14980.656</v>
      </c>
      <c r="F8" s="227">
        <f t="shared" si="0"/>
        <v>24.816914521235095</v>
      </c>
      <c r="G8" s="227">
        <f t="shared" si="0"/>
        <v>115.40537250883993</v>
      </c>
      <c r="H8" s="86"/>
    </row>
    <row r="9" spans="1:8" s="87" customFormat="1" ht="20.25">
      <c r="A9" s="180">
        <v>11020000</v>
      </c>
      <c r="B9" s="181" t="s">
        <v>5</v>
      </c>
      <c r="C9" s="227">
        <v>17</v>
      </c>
      <c r="D9" s="222">
        <v>12</v>
      </c>
      <c r="E9" s="222">
        <v>121.012</v>
      </c>
      <c r="F9" s="227">
        <f t="shared" si="0"/>
        <v>711.8352941176471</v>
      </c>
      <c r="G9" s="227">
        <f t="shared" si="0"/>
        <v>1008.4333333333334</v>
      </c>
      <c r="H9" s="86"/>
    </row>
    <row r="10" spans="1:8" s="87" customFormat="1" ht="20.25" customHeight="1">
      <c r="A10" s="182">
        <v>13000000</v>
      </c>
      <c r="B10" s="183" t="s">
        <v>93</v>
      </c>
      <c r="C10" s="223">
        <f>SUM(C12,C13,C14,C15)</f>
        <v>7019.099999999999</v>
      </c>
      <c r="D10" s="223">
        <f>SUM(D12,D13,D14,D15)</f>
        <v>1754.9</v>
      </c>
      <c r="E10" s="223">
        <f>SUM(E12,E13,E14,E15)</f>
        <v>2763.306</v>
      </c>
      <c r="F10" s="223">
        <f t="shared" si="0"/>
        <v>39.368380561610465</v>
      </c>
      <c r="G10" s="227">
        <f t="shared" si="0"/>
        <v>157.46230554447547</v>
      </c>
      <c r="H10" s="84"/>
    </row>
    <row r="11" spans="1:8" s="87" customFormat="1" ht="60" customHeight="1" hidden="1">
      <c r="A11" s="184">
        <v>13010100</v>
      </c>
      <c r="B11" s="185" t="s">
        <v>190</v>
      </c>
      <c r="C11" s="224">
        <v>0</v>
      </c>
      <c r="D11" s="224">
        <v>0</v>
      </c>
      <c r="E11" s="224">
        <v>0</v>
      </c>
      <c r="F11" s="223">
        <f t="shared" si="0"/>
      </c>
      <c r="G11" s="227">
        <f t="shared" si="0"/>
      </c>
      <c r="H11" s="84"/>
    </row>
    <row r="12" spans="1:8" s="87" customFormat="1" ht="63" customHeight="1">
      <c r="A12" s="186">
        <v>13010100</v>
      </c>
      <c r="B12" s="187" t="s">
        <v>211</v>
      </c>
      <c r="C12" s="224">
        <v>4500.9</v>
      </c>
      <c r="D12" s="224">
        <v>1125</v>
      </c>
      <c r="E12" s="224">
        <v>1116.257</v>
      </c>
      <c r="F12" s="223">
        <f t="shared" si="0"/>
        <v>24.80075096091893</v>
      </c>
      <c r="G12" s="227">
        <f t="shared" si="0"/>
        <v>99.22284444444445</v>
      </c>
      <c r="H12" s="84"/>
    </row>
    <row r="13" spans="1:8" s="87" customFormat="1" ht="81" customHeight="1">
      <c r="A13" s="186">
        <v>13010200</v>
      </c>
      <c r="B13" s="187" t="s">
        <v>212</v>
      </c>
      <c r="C13" s="224">
        <v>2500</v>
      </c>
      <c r="D13" s="224">
        <v>625</v>
      </c>
      <c r="E13" s="224">
        <v>1592.496</v>
      </c>
      <c r="F13" s="223">
        <f t="shared" si="0"/>
        <v>63.69984000000001</v>
      </c>
      <c r="G13" s="227">
        <f t="shared" si="0"/>
        <v>254.79936000000004</v>
      </c>
      <c r="H13" s="84"/>
    </row>
    <row r="14" spans="1:8" s="87" customFormat="1" ht="40.5" customHeight="1">
      <c r="A14" s="190" t="s">
        <v>196</v>
      </c>
      <c r="B14" s="188" t="s">
        <v>197</v>
      </c>
      <c r="C14" s="227">
        <v>18.2</v>
      </c>
      <c r="D14" s="222">
        <v>4.9</v>
      </c>
      <c r="E14" s="222">
        <v>4.553</v>
      </c>
      <c r="F14" s="223">
        <f t="shared" si="0"/>
        <v>25.016483516483518</v>
      </c>
      <c r="G14" s="227">
        <f t="shared" si="0"/>
        <v>92.91836734693877</v>
      </c>
      <c r="H14" s="84"/>
    </row>
    <row r="15" spans="1:8" s="87" customFormat="1" ht="41.25" customHeight="1">
      <c r="A15" s="191">
        <v>13040100</v>
      </c>
      <c r="B15" s="189" t="s">
        <v>213</v>
      </c>
      <c r="C15" s="227">
        <v>0</v>
      </c>
      <c r="D15" s="222"/>
      <c r="E15" s="222">
        <v>50</v>
      </c>
      <c r="F15" s="223">
        <f t="shared" si="0"/>
      </c>
      <c r="G15" s="227">
        <f t="shared" si="0"/>
      </c>
      <c r="H15" s="84"/>
    </row>
    <row r="16" spans="1:8" s="87" customFormat="1" ht="24" customHeight="1">
      <c r="A16" s="192">
        <v>14000000</v>
      </c>
      <c r="B16" s="193" t="s">
        <v>148</v>
      </c>
      <c r="C16" s="226">
        <f>SUM(C17+C19+C21)</f>
        <v>4271.7</v>
      </c>
      <c r="D16" s="226">
        <f>SUM(D17+D19+D21)</f>
        <v>888</v>
      </c>
      <c r="E16" s="226">
        <f>SUM(E17+E19+E21)</f>
        <v>1090.276</v>
      </c>
      <c r="F16" s="223">
        <f t="shared" si="0"/>
        <v>25.523234309525485</v>
      </c>
      <c r="G16" s="227">
        <f t="shared" si="0"/>
        <v>122.77882882882885</v>
      </c>
      <c r="H16" s="84"/>
    </row>
    <row r="17" spans="1:8" s="87" customFormat="1" ht="40.5">
      <c r="A17" s="194">
        <v>14020000</v>
      </c>
      <c r="B17" s="189" t="s">
        <v>149</v>
      </c>
      <c r="C17" s="227">
        <v>503.1</v>
      </c>
      <c r="D17" s="222">
        <v>110.3</v>
      </c>
      <c r="E17" s="222">
        <v>140.223</v>
      </c>
      <c r="F17" s="223">
        <f t="shared" si="0"/>
        <v>27.871794871794876</v>
      </c>
      <c r="G17" s="227">
        <f t="shared" si="0"/>
        <v>127.12873980054398</v>
      </c>
      <c r="H17" s="84"/>
    </row>
    <row r="18" spans="1:8" s="87" customFormat="1" ht="20.25">
      <c r="A18" s="194">
        <v>14021900</v>
      </c>
      <c r="B18" s="189" t="s">
        <v>150</v>
      </c>
      <c r="C18" s="227">
        <v>503.1</v>
      </c>
      <c r="D18" s="222">
        <v>110.3</v>
      </c>
      <c r="E18" s="222">
        <v>140.223</v>
      </c>
      <c r="F18" s="223">
        <f t="shared" si="0"/>
        <v>27.871794871794876</v>
      </c>
      <c r="G18" s="227">
        <f t="shared" si="0"/>
        <v>127.12873980054398</v>
      </c>
      <c r="H18" s="84"/>
    </row>
    <row r="19" spans="1:8" s="87" customFormat="1" ht="40.5">
      <c r="A19" s="194">
        <v>14030000</v>
      </c>
      <c r="B19" s="189" t="s">
        <v>151</v>
      </c>
      <c r="C19" s="227">
        <v>1847.1</v>
      </c>
      <c r="D19" s="222">
        <v>347.9</v>
      </c>
      <c r="E19" s="222">
        <v>472.431</v>
      </c>
      <c r="F19" s="223">
        <f t="shared" si="0"/>
        <v>25.576904336527527</v>
      </c>
      <c r="G19" s="227">
        <f t="shared" si="0"/>
        <v>135.79505605058927</v>
      </c>
      <c r="H19" s="84"/>
    </row>
    <row r="20" spans="1:8" s="87" customFormat="1" ht="20.25">
      <c r="A20" s="194">
        <v>14031900</v>
      </c>
      <c r="B20" s="189" t="s">
        <v>150</v>
      </c>
      <c r="C20" s="227">
        <v>1847.1</v>
      </c>
      <c r="D20" s="222">
        <v>347.9</v>
      </c>
      <c r="E20" s="222">
        <v>472.431</v>
      </c>
      <c r="F20" s="223">
        <f t="shared" si="0"/>
        <v>25.576904336527527</v>
      </c>
      <c r="G20" s="227">
        <f t="shared" si="0"/>
        <v>135.79505605058927</v>
      </c>
      <c r="H20" s="84"/>
    </row>
    <row r="21" spans="1:8" s="87" customFormat="1" ht="37.5" customHeight="1">
      <c r="A21" s="182">
        <v>14040000</v>
      </c>
      <c r="B21" s="183" t="s">
        <v>67</v>
      </c>
      <c r="C21" s="226">
        <v>1921.5</v>
      </c>
      <c r="D21" s="239">
        <v>429.8</v>
      </c>
      <c r="E21" s="239">
        <v>477.622</v>
      </c>
      <c r="F21" s="226">
        <f t="shared" si="0"/>
        <v>24.85672651574291</v>
      </c>
      <c r="G21" s="226">
        <f t="shared" si="0"/>
        <v>111.126570497906</v>
      </c>
      <c r="H21" s="84"/>
    </row>
    <row r="22" spans="1:7" s="87" customFormat="1" ht="20.25">
      <c r="A22" s="182">
        <v>18000000</v>
      </c>
      <c r="B22" s="183" t="s">
        <v>68</v>
      </c>
      <c r="C22" s="226">
        <f>C23+C33+C36</f>
        <v>48738.50000000001</v>
      </c>
      <c r="D22" s="226">
        <f>D23+D33+D36</f>
        <v>10529.8</v>
      </c>
      <c r="E22" s="226">
        <f>E23+E33+E36</f>
        <v>11059.831000000002</v>
      </c>
      <c r="F22" s="226">
        <f t="shared" si="0"/>
        <v>22.6921858489695</v>
      </c>
      <c r="G22" s="226">
        <f t="shared" si="0"/>
        <v>105.03362836900989</v>
      </c>
    </row>
    <row r="23" spans="1:8" s="87" customFormat="1" ht="20.25">
      <c r="A23" s="184">
        <v>18010000</v>
      </c>
      <c r="B23" s="188" t="s">
        <v>69</v>
      </c>
      <c r="C23" s="227">
        <f>C24+C25+C26+C27+C28+C29+C30+C31</f>
        <v>34173.200000000004</v>
      </c>
      <c r="D23" s="227">
        <f>D24+D25+D26+D27+D28+D29+D30+D31</f>
        <v>8241.4</v>
      </c>
      <c r="E23" s="227">
        <f>E24+E25+E26+E27+E28+E29+E30+E31+E32</f>
        <v>6694.445000000001</v>
      </c>
      <c r="F23" s="227">
        <f t="shared" si="0"/>
        <v>19.589751618227147</v>
      </c>
      <c r="G23" s="227">
        <f t="shared" si="0"/>
        <v>81.22946344067756</v>
      </c>
      <c r="H23" s="84"/>
    </row>
    <row r="24" spans="1:8" s="87" customFormat="1" ht="60.75">
      <c r="A24" s="190" t="s">
        <v>94</v>
      </c>
      <c r="B24" s="188" t="s">
        <v>95</v>
      </c>
      <c r="C24" s="227">
        <v>41.7</v>
      </c>
      <c r="D24" s="222">
        <v>10.3</v>
      </c>
      <c r="E24" s="222">
        <v>7.671</v>
      </c>
      <c r="F24" s="227">
        <f t="shared" si="0"/>
        <v>18.39568345323741</v>
      </c>
      <c r="G24" s="227">
        <f t="shared" si="0"/>
        <v>74.47572815533981</v>
      </c>
      <c r="H24" s="84"/>
    </row>
    <row r="25" spans="1:8" s="87" customFormat="1" ht="60.75">
      <c r="A25" s="190" t="s">
        <v>96</v>
      </c>
      <c r="B25" s="188" t="s">
        <v>123</v>
      </c>
      <c r="C25" s="227">
        <v>49.6</v>
      </c>
      <c r="D25" s="222">
        <v>0</v>
      </c>
      <c r="E25" s="222">
        <v>0.54</v>
      </c>
      <c r="F25" s="227">
        <f t="shared" si="0"/>
        <v>1.0887096774193548</v>
      </c>
      <c r="G25" s="227">
        <f t="shared" si="0"/>
      </c>
      <c r="H25" s="84"/>
    </row>
    <row r="26" spans="1:8" s="87" customFormat="1" ht="60.75">
      <c r="A26" s="190" t="s">
        <v>122</v>
      </c>
      <c r="B26" s="188" t="s">
        <v>97</v>
      </c>
      <c r="C26" s="227">
        <v>12.1</v>
      </c>
      <c r="D26" s="222">
        <v>0</v>
      </c>
      <c r="E26" s="222">
        <v>0</v>
      </c>
      <c r="F26" s="227">
        <f t="shared" si="0"/>
        <v>0</v>
      </c>
      <c r="G26" s="227">
        <f t="shared" si="0"/>
      </c>
      <c r="H26" s="84"/>
    </row>
    <row r="27" spans="1:8" s="87" customFormat="1" ht="60.75">
      <c r="A27" s="190" t="s">
        <v>98</v>
      </c>
      <c r="B27" s="188" t="s">
        <v>70</v>
      </c>
      <c r="C27" s="227">
        <v>907</v>
      </c>
      <c r="D27" s="222">
        <v>211.4</v>
      </c>
      <c r="E27" s="222">
        <v>206.211</v>
      </c>
      <c r="F27" s="227">
        <f t="shared" si="0"/>
        <v>22.735501653803748</v>
      </c>
      <c r="G27" s="227">
        <f t="shared" si="0"/>
        <v>97.5454115421003</v>
      </c>
      <c r="H27" s="84"/>
    </row>
    <row r="28" spans="1:8" s="87" customFormat="1" ht="20.25">
      <c r="A28" s="195" t="s">
        <v>99</v>
      </c>
      <c r="B28" s="188" t="s">
        <v>71</v>
      </c>
      <c r="C28" s="227">
        <v>5591.6</v>
      </c>
      <c r="D28" s="222">
        <v>1397.8</v>
      </c>
      <c r="E28" s="222">
        <v>1274.735</v>
      </c>
      <c r="F28" s="227">
        <f t="shared" si="0"/>
        <v>22.797320981472204</v>
      </c>
      <c r="G28" s="227">
        <f t="shared" si="0"/>
        <v>91.19580769781084</v>
      </c>
      <c r="H28" s="84"/>
    </row>
    <row r="29" spans="1:8" s="87" customFormat="1" ht="20.25">
      <c r="A29" s="195" t="s">
        <v>100</v>
      </c>
      <c r="B29" s="188" t="s">
        <v>72</v>
      </c>
      <c r="C29" s="227">
        <v>23557.4</v>
      </c>
      <c r="D29" s="222">
        <v>5889.3</v>
      </c>
      <c r="E29" s="222">
        <v>5052.244</v>
      </c>
      <c r="F29" s="227">
        <f t="shared" si="0"/>
        <v>21.446526356898467</v>
      </c>
      <c r="G29" s="227">
        <f t="shared" si="0"/>
        <v>85.78683374934202</v>
      </c>
      <c r="H29" s="84"/>
    </row>
    <row r="30" spans="1:8" s="87" customFormat="1" ht="20.25">
      <c r="A30" s="195" t="s">
        <v>101</v>
      </c>
      <c r="B30" s="188" t="s">
        <v>73</v>
      </c>
      <c r="C30" s="227">
        <v>781</v>
      </c>
      <c r="D30" s="222">
        <v>5</v>
      </c>
      <c r="E30" s="222">
        <v>7.368</v>
      </c>
      <c r="F30" s="227">
        <f t="shared" si="0"/>
        <v>0.9434058898847633</v>
      </c>
      <c r="G30" s="227">
        <f t="shared" si="0"/>
        <v>147.36</v>
      </c>
      <c r="H30" s="84"/>
    </row>
    <row r="31" spans="1:8" s="87" customFormat="1" ht="20.25">
      <c r="A31" s="195" t="s">
        <v>102</v>
      </c>
      <c r="B31" s="188" t="s">
        <v>74</v>
      </c>
      <c r="C31" s="227">
        <v>3232.8</v>
      </c>
      <c r="D31" s="222">
        <v>727.6</v>
      </c>
      <c r="E31" s="222">
        <v>145.676</v>
      </c>
      <c r="F31" s="227">
        <f t="shared" si="0"/>
        <v>4.506186587478346</v>
      </c>
      <c r="G31" s="227">
        <f t="shared" si="0"/>
        <v>20.02144035184167</v>
      </c>
      <c r="H31" s="84"/>
    </row>
    <row r="32" spans="1:8" s="87" customFormat="1" ht="20.25">
      <c r="A32" s="195" t="s">
        <v>193</v>
      </c>
      <c r="B32" s="188" t="s">
        <v>194</v>
      </c>
      <c r="C32" s="227"/>
      <c r="D32" s="222"/>
      <c r="E32" s="222">
        <v>0</v>
      </c>
      <c r="F32" s="227"/>
      <c r="G32" s="227"/>
      <c r="H32" s="84"/>
    </row>
    <row r="33" spans="1:8" s="87" customFormat="1" ht="24" customHeight="1">
      <c r="A33" s="197">
        <v>18030000</v>
      </c>
      <c r="B33" s="198" t="s">
        <v>75</v>
      </c>
      <c r="C33" s="226">
        <f>SUM(C34,C35)</f>
        <v>23.8</v>
      </c>
      <c r="D33" s="239">
        <f>SUM(D34,D35)</f>
        <v>3.5</v>
      </c>
      <c r="E33" s="239">
        <f>SUM(E34,E35)</f>
        <v>13.553</v>
      </c>
      <c r="F33" s="227">
        <f t="shared" si="0"/>
        <v>56.945378151260506</v>
      </c>
      <c r="G33" s="227">
        <f t="shared" si="0"/>
        <v>387.22857142857146</v>
      </c>
      <c r="H33" s="84"/>
    </row>
    <row r="34" spans="1:8" s="87" customFormat="1" ht="20.25">
      <c r="A34" s="195" t="s">
        <v>103</v>
      </c>
      <c r="B34" s="188" t="s">
        <v>76</v>
      </c>
      <c r="C34" s="227">
        <v>20</v>
      </c>
      <c r="D34" s="222">
        <v>2.6</v>
      </c>
      <c r="E34" s="222">
        <v>11.957</v>
      </c>
      <c r="F34" s="227">
        <f t="shared" si="0"/>
        <v>59.785</v>
      </c>
      <c r="G34" s="227">
        <f t="shared" si="0"/>
        <v>459.88461538461536</v>
      </c>
      <c r="H34" s="84"/>
    </row>
    <row r="35" spans="1:8" s="87" customFormat="1" ht="20.25">
      <c r="A35" s="195" t="s">
        <v>104</v>
      </c>
      <c r="B35" s="188" t="s">
        <v>77</v>
      </c>
      <c r="C35" s="227">
        <v>3.8</v>
      </c>
      <c r="D35" s="222">
        <v>0.9</v>
      </c>
      <c r="E35" s="222">
        <v>1.596</v>
      </c>
      <c r="F35" s="227">
        <f t="shared" si="0"/>
        <v>42.00000000000001</v>
      </c>
      <c r="G35" s="227">
        <f t="shared" si="0"/>
        <v>177.33333333333334</v>
      </c>
      <c r="H35" s="84"/>
    </row>
    <row r="36" spans="1:8" s="87" customFormat="1" ht="25.5" customHeight="1">
      <c r="A36" s="197">
        <v>18050000</v>
      </c>
      <c r="B36" s="198" t="s">
        <v>78</v>
      </c>
      <c r="C36" s="226">
        <f>SUM(C37,C38,C39)</f>
        <v>14541.5</v>
      </c>
      <c r="D36" s="226">
        <f>SUM(D37,D38,D39)</f>
        <v>2284.9</v>
      </c>
      <c r="E36" s="226">
        <f>SUM(E37,E38,E39)</f>
        <v>4351.8330000000005</v>
      </c>
      <c r="F36" s="227">
        <f t="shared" si="0"/>
        <v>29.92698827493725</v>
      </c>
      <c r="G36" s="227">
        <f t="shared" si="0"/>
        <v>190.46054531927</v>
      </c>
      <c r="H36" s="84"/>
    </row>
    <row r="37" spans="1:8" s="87" customFormat="1" ht="20.25">
      <c r="A37" s="195" t="s">
        <v>105</v>
      </c>
      <c r="B37" s="188" t="s">
        <v>79</v>
      </c>
      <c r="C37" s="227">
        <v>870.7</v>
      </c>
      <c r="D37" s="222">
        <v>174.5</v>
      </c>
      <c r="E37" s="222">
        <v>237.831</v>
      </c>
      <c r="F37" s="227">
        <f t="shared" si="0"/>
        <v>27.31491903066498</v>
      </c>
      <c r="G37" s="227">
        <f t="shared" si="0"/>
        <v>136.29283667621777</v>
      </c>
      <c r="H37" s="84"/>
    </row>
    <row r="38" spans="1:8" s="87" customFormat="1" ht="20.25">
      <c r="A38" s="195" t="s">
        <v>106</v>
      </c>
      <c r="B38" s="188" t="s">
        <v>80</v>
      </c>
      <c r="C38" s="227">
        <v>8270</v>
      </c>
      <c r="D38" s="222">
        <v>1612.5</v>
      </c>
      <c r="E38" s="222">
        <v>2444.252</v>
      </c>
      <c r="F38" s="227">
        <f t="shared" si="0"/>
        <v>29.5556469165659</v>
      </c>
      <c r="G38" s="227">
        <f t="shared" si="0"/>
        <v>151.58151937984496</v>
      </c>
      <c r="H38" s="84"/>
    </row>
    <row r="39" spans="1:8" s="87" customFormat="1" ht="61.5" thickBot="1">
      <c r="A39" s="200" t="s">
        <v>107</v>
      </c>
      <c r="B39" s="196" t="s">
        <v>108</v>
      </c>
      <c r="C39" s="240">
        <v>5400.8</v>
      </c>
      <c r="D39" s="241">
        <v>497.9</v>
      </c>
      <c r="E39" s="241">
        <v>1669.75</v>
      </c>
      <c r="F39" s="227">
        <f t="shared" si="0"/>
        <v>30.916716042067844</v>
      </c>
      <c r="G39" s="240">
        <f t="shared" si="0"/>
        <v>335.358505724041</v>
      </c>
      <c r="H39" s="84"/>
    </row>
    <row r="40" spans="1:8" s="87" customFormat="1" ht="24" customHeight="1" thickBot="1">
      <c r="A40" s="199">
        <v>20000000</v>
      </c>
      <c r="B40" s="201" t="s">
        <v>6</v>
      </c>
      <c r="C40" s="242">
        <f>C41+C46+C56</f>
        <v>1061.3</v>
      </c>
      <c r="D40" s="242">
        <f>D41+D46+D56</f>
        <v>282.75</v>
      </c>
      <c r="E40" s="242">
        <f>E41+E46+E56</f>
        <v>409.562</v>
      </c>
      <c r="F40" s="242">
        <f aca="true" t="shared" si="1" ref="F40:F60">IF(C40=0,"",$E40/C40*100)</f>
        <v>38.59059643833035</v>
      </c>
      <c r="G40" s="243">
        <f aca="true" t="shared" si="2" ref="G40:G60">IF(D40=0,"",$E40/D40*100)</f>
        <v>144.84951370468613</v>
      </c>
      <c r="H40" s="84"/>
    </row>
    <row r="41" spans="1:8" s="87" customFormat="1" ht="40.5">
      <c r="A41" s="202">
        <v>21000000</v>
      </c>
      <c r="B41" s="203" t="s">
        <v>7</v>
      </c>
      <c r="C41" s="217">
        <f>C42+C43</f>
        <v>6</v>
      </c>
      <c r="D41" s="217">
        <f>D42+D43</f>
        <v>2.8</v>
      </c>
      <c r="E41" s="217">
        <f>E42+E43</f>
        <v>22.645</v>
      </c>
      <c r="F41" s="217">
        <f t="shared" si="1"/>
        <v>377.41666666666663</v>
      </c>
      <c r="G41" s="217">
        <f t="shared" si="2"/>
        <v>808.75</v>
      </c>
      <c r="H41" s="84"/>
    </row>
    <row r="42" spans="1:8" s="87" customFormat="1" ht="58.5" customHeight="1">
      <c r="A42" s="186">
        <v>21010300</v>
      </c>
      <c r="B42" s="187" t="s">
        <v>112</v>
      </c>
      <c r="C42" s="224">
        <v>2</v>
      </c>
      <c r="D42" s="224">
        <v>2</v>
      </c>
      <c r="E42" s="224">
        <v>0</v>
      </c>
      <c r="F42" s="223">
        <f t="shared" si="1"/>
        <v>0</v>
      </c>
      <c r="G42" s="223">
        <f t="shared" si="2"/>
        <v>0</v>
      </c>
      <c r="H42" s="84"/>
    </row>
    <row r="43" spans="1:8" s="87" customFormat="1" ht="20.25">
      <c r="A43" s="184">
        <v>21080000</v>
      </c>
      <c r="B43" s="188" t="s">
        <v>8</v>
      </c>
      <c r="C43" s="227">
        <v>4</v>
      </c>
      <c r="D43" s="222">
        <v>0.8</v>
      </c>
      <c r="E43" s="222">
        <v>22.645</v>
      </c>
      <c r="F43" s="227">
        <f t="shared" si="1"/>
        <v>566.125</v>
      </c>
      <c r="G43" s="227">
        <f t="shared" si="2"/>
        <v>2830.625</v>
      </c>
      <c r="H43" s="84"/>
    </row>
    <row r="44" spans="1:8" s="87" customFormat="1" ht="21.75" customHeight="1">
      <c r="A44" s="195" t="s">
        <v>113</v>
      </c>
      <c r="B44" s="188" t="s">
        <v>84</v>
      </c>
      <c r="C44" s="227">
        <v>4</v>
      </c>
      <c r="D44" s="222">
        <v>0.8</v>
      </c>
      <c r="E44" s="222">
        <v>22.645</v>
      </c>
      <c r="F44" s="227">
        <f t="shared" si="1"/>
        <v>566.125</v>
      </c>
      <c r="G44" s="227">
        <f>IF(D44=0,"",$E44/D44*100)</f>
        <v>2830.625</v>
      </c>
      <c r="H44" s="84"/>
    </row>
    <row r="45" spans="1:8" s="87" customFormat="1" ht="61.5" customHeight="1" hidden="1">
      <c r="A45" s="195" t="s">
        <v>162</v>
      </c>
      <c r="B45" s="188" t="s">
        <v>163</v>
      </c>
      <c r="C45" s="227">
        <v>0</v>
      </c>
      <c r="D45" s="222">
        <v>0</v>
      </c>
      <c r="E45" s="222">
        <v>0</v>
      </c>
      <c r="F45" s="227">
        <f t="shared" si="1"/>
      </c>
      <c r="G45" s="227">
        <f>IF(D45=0,"",$E45/D45*100)</f>
      </c>
      <c r="H45" s="84"/>
    </row>
    <row r="46" spans="1:8" s="87" customFormat="1" ht="40.5">
      <c r="A46" s="197">
        <v>22000000</v>
      </c>
      <c r="B46" s="183" t="s">
        <v>85</v>
      </c>
      <c r="C46" s="226">
        <f>C47+C51+C53</f>
        <v>1048.3999999999999</v>
      </c>
      <c r="D46" s="226">
        <f>D47+D51+D53</f>
        <v>274.84999999999997</v>
      </c>
      <c r="E46" s="226">
        <f>E47+E51+E53</f>
        <v>339.37</v>
      </c>
      <c r="F46" s="226">
        <f t="shared" si="1"/>
        <v>32.37027851964899</v>
      </c>
      <c r="G46" s="226">
        <f t="shared" si="2"/>
        <v>123.47462252137531</v>
      </c>
      <c r="H46" s="84"/>
    </row>
    <row r="47" spans="1:8" s="87" customFormat="1" ht="20.25">
      <c r="A47" s="186">
        <v>22010000</v>
      </c>
      <c r="B47" s="187" t="s">
        <v>126</v>
      </c>
      <c r="C47" s="227">
        <f>C48+C49+C50</f>
        <v>939.3</v>
      </c>
      <c r="D47" s="227">
        <f>D48+D49+D50</f>
        <v>239.2</v>
      </c>
      <c r="E47" s="227">
        <f>E48+E49+E50</f>
        <v>259.683</v>
      </c>
      <c r="F47" s="227">
        <f t="shared" si="1"/>
        <v>27.64643883743213</v>
      </c>
      <c r="G47" s="227">
        <f t="shared" si="2"/>
        <v>108.56312709030101</v>
      </c>
      <c r="H47" s="84"/>
    </row>
    <row r="48" spans="1:8" s="87" customFormat="1" ht="60.75">
      <c r="A48" s="186">
        <v>22010300</v>
      </c>
      <c r="B48" s="187" t="s">
        <v>128</v>
      </c>
      <c r="C48" s="227">
        <v>35.3</v>
      </c>
      <c r="D48" s="222">
        <v>8.3</v>
      </c>
      <c r="E48" s="222">
        <v>1.47</v>
      </c>
      <c r="F48" s="227">
        <f t="shared" si="1"/>
        <v>4.164305949008499</v>
      </c>
      <c r="G48" s="227">
        <f t="shared" si="2"/>
        <v>17.710843373493972</v>
      </c>
      <c r="H48" s="84"/>
    </row>
    <row r="49" spans="1:8" s="87" customFormat="1" ht="20.25">
      <c r="A49" s="186">
        <v>22012500</v>
      </c>
      <c r="B49" s="187" t="s">
        <v>127</v>
      </c>
      <c r="C49" s="227">
        <v>466.2</v>
      </c>
      <c r="D49" s="222">
        <v>116.6</v>
      </c>
      <c r="E49" s="222">
        <v>111.753</v>
      </c>
      <c r="F49" s="227">
        <f t="shared" si="1"/>
        <v>23.971042471042473</v>
      </c>
      <c r="G49" s="227">
        <f t="shared" si="2"/>
        <v>95.84305317324186</v>
      </c>
      <c r="H49" s="84"/>
    </row>
    <row r="50" spans="1:8" s="87" customFormat="1" ht="40.5">
      <c r="A50" s="191">
        <v>22012600</v>
      </c>
      <c r="B50" s="189" t="s">
        <v>152</v>
      </c>
      <c r="C50" s="227">
        <v>437.8</v>
      </c>
      <c r="D50" s="222">
        <v>114.3</v>
      </c>
      <c r="E50" s="222">
        <v>146.46</v>
      </c>
      <c r="F50" s="227">
        <f t="shared" si="1"/>
        <v>33.453631795340335</v>
      </c>
      <c r="G50" s="227">
        <f t="shared" si="2"/>
        <v>128.13648293963254</v>
      </c>
      <c r="H50" s="84"/>
    </row>
    <row r="51" spans="1:8" s="87" customFormat="1" ht="60.75">
      <c r="A51" s="190" t="s">
        <v>114</v>
      </c>
      <c r="B51" s="187" t="s">
        <v>124</v>
      </c>
      <c r="C51" s="227">
        <v>103.8</v>
      </c>
      <c r="D51" s="222">
        <v>34</v>
      </c>
      <c r="E51" s="222">
        <v>78.604</v>
      </c>
      <c r="F51" s="227">
        <f t="shared" si="1"/>
        <v>75.72639691714836</v>
      </c>
      <c r="G51" s="227">
        <f t="shared" si="2"/>
        <v>231.18823529411765</v>
      </c>
      <c r="H51" s="84"/>
    </row>
    <row r="52" spans="1:8" s="87" customFormat="1" ht="60.75">
      <c r="A52" s="190" t="s">
        <v>115</v>
      </c>
      <c r="B52" s="187" t="s">
        <v>125</v>
      </c>
      <c r="C52" s="227">
        <v>103.8</v>
      </c>
      <c r="D52" s="222">
        <v>34</v>
      </c>
      <c r="E52" s="222">
        <v>78.604</v>
      </c>
      <c r="F52" s="227">
        <f t="shared" si="1"/>
        <v>75.72639691714836</v>
      </c>
      <c r="G52" s="227">
        <f t="shared" si="2"/>
        <v>231.18823529411765</v>
      </c>
      <c r="H52" s="84"/>
    </row>
    <row r="53" spans="1:8" s="87" customFormat="1" ht="20.25">
      <c r="A53" s="197">
        <v>22090000</v>
      </c>
      <c r="B53" s="183" t="s">
        <v>86</v>
      </c>
      <c r="C53" s="227">
        <f>C54+C55</f>
        <v>5.3</v>
      </c>
      <c r="D53" s="227">
        <f>D54+D55</f>
        <v>1.65</v>
      </c>
      <c r="E53" s="227">
        <f>E54+E55</f>
        <v>1.083</v>
      </c>
      <c r="F53" s="227">
        <f t="shared" si="1"/>
        <v>20.433962264150942</v>
      </c>
      <c r="G53" s="227">
        <f t="shared" si="2"/>
        <v>65.63636363636364</v>
      </c>
      <c r="H53" s="84"/>
    </row>
    <row r="54" spans="1:8" s="87" customFormat="1" ht="60.75">
      <c r="A54" s="190" t="s">
        <v>116</v>
      </c>
      <c r="B54" s="188" t="s">
        <v>87</v>
      </c>
      <c r="C54" s="227">
        <v>1.8</v>
      </c>
      <c r="D54" s="227">
        <v>0.45</v>
      </c>
      <c r="E54" s="227">
        <v>0.233</v>
      </c>
      <c r="F54" s="227">
        <f t="shared" si="1"/>
        <v>12.944444444444445</v>
      </c>
      <c r="G54" s="227">
        <f t="shared" si="2"/>
        <v>51.77777777777778</v>
      </c>
      <c r="H54" s="84"/>
    </row>
    <row r="55" spans="1:8" s="87" customFormat="1" ht="60.75" customHeight="1">
      <c r="A55" s="190" t="s">
        <v>117</v>
      </c>
      <c r="B55" s="187" t="s">
        <v>118</v>
      </c>
      <c r="C55" s="227">
        <v>3.5</v>
      </c>
      <c r="D55" s="222">
        <v>1.2</v>
      </c>
      <c r="E55" s="222">
        <v>0.85</v>
      </c>
      <c r="F55" s="227">
        <f t="shared" si="1"/>
        <v>24.285714285714285</v>
      </c>
      <c r="G55" s="227">
        <f t="shared" si="2"/>
        <v>70.83333333333334</v>
      </c>
      <c r="H55" s="84"/>
    </row>
    <row r="56" spans="1:8" s="87" customFormat="1" ht="20.25">
      <c r="A56" s="197">
        <v>24000000</v>
      </c>
      <c r="B56" s="183" t="s">
        <v>88</v>
      </c>
      <c r="C56" s="226">
        <f>SUM(C57,C58)</f>
        <v>6.9</v>
      </c>
      <c r="D56" s="239">
        <f>SUM(D57,D58)</f>
        <v>5.1</v>
      </c>
      <c r="E56" s="239">
        <f>SUM(E57,E58)</f>
        <v>47.547</v>
      </c>
      <c r="F56" s="227">
        <f t="shared" si="1"/>
        <v>689.086956521739</v>
      </c>
      <c r="G56" s="227">
        <f t="shared" si="2"/>
        <v>932.2941176470588</v>
      </c>
      <c r="H56" s="84"/>
    </row>
    <row r="57" spans="1:8" s="87" customFormat="1" ht="20.25">
      <c r="A57" s="190" t="s">
        <v>119</v>
      </c>
      <c r="B57" s="188" t="s">
        <v>8</v>
      </c>
      <c r="C57" s="227">
        <v>6.9</v>
      </c>
      <c r="D57" s="222">
        <v>5.1</v>
      </c>
      <c r="E57" s="222">
        <v>36.021</v>
      </c>
      <c r="F57" s="227">
        <f t="shared" si="1"/>
        <v>522.0434782608695</v>
      </c>
      <c r="G57" s="227">
        <f t="shared" si="2"/>
        <v>706.2941176470589</v>
      </c>
      <c r="H57" s="84"/>
    </row>
    <row r="58" spans="1:8" s="87" customFormat="1" ht="99" customHeight="1" thickBot="1">
      <c r="A58" s="205">
        <v>24062200</v>
      </c>
      <c r="B58" s="204" t="s">
        <v>195</v>
      </c>
      <c r="C58" s="244">
        <v>0</v>
      </c>
      <c r="D58" s="230">
        <v>0</v>
      </c>
      <c r="E58" s="230">
        <v>11.526</v>
      </c>
      <c r="F58" s="227">
        <f t="shared" si="1"/>
      </c>
      <c r="G58" s="227">
        <f t="shared" si="2"/>
      </c>
      <c r="H58" s="84"/>
    </row>
    <row r="59" spans="1:8" s="87" customFormat="1" ht="21" hidden="1" thickBot="1">
      <c r="A59" s="206" t="s">
        <v>120</v>
      </c>
      <c r="B59" s="183" t="s">
        <v>121</v>
      </c>
      <c r="C59" s="226">
        <f>SUM(C60)</f>
        <v>0</v>
      </c>
      <c r="D59" s="226">
        <f>SUM(D60)</f>
        <v>0</v>
      </c>
      <c r="E59" s="226">
        <f>SUM(E60)</f>
        <v>0</v>
      </c>
      <c r="F59" s="226">
        <f t="shared" si="1"/>
      </c>
      <c r="G59" s="226">
        <f t="shared" si="2"/>
      </c>
      <c r="H59" s="84"/>
    </row>
    <row r="60" spans="1:8" s="87" customFormat="1" ht="33.75" customHeight="1" hidden="1" thickBot="1">
      <c r="A60" s="200" t="s">
        <v>202</v>
      </c>
      <c r="B60" s="204" t="s">
        <v>203</v>
      </c>
      <c r="C60" s="240">
        <v>0</v>
      </c>
      <c r="D60" s="241">
        <v>0</v>
      </c>
      <c r="E60" s="241">
        <v>0</v>
      </c>
      <c r="F60" s="240">
        <f t="shared" si="1"/>
      </c>
      <c r="G60" s="240">
        <f t="shared" si="2"/>
      </c>
      <c r="H60" s="84"/>
    </row>
    <row r="61" spans="1:8" s="11" customFormat="1" ht="26.25" customHeight="1" thickBot="1">
      <c r="A61" s="252"/>
      <c r="B61" s="253" t="s">
        <v>64</v>
      </c>
      <c r="C61" s="254">
        <f>C6+C40+C59</f>
        <v>121472.3</v>
      </c>
      <c r="D61" s="254">
        <f>D6+D40+D59</f>
        <v>26448.35</v>
      </c>
      <c r="E61" s="254">
        <f>E6+E40+E59</f>
        <v>30424.643000000007</v>
      </c>
      <c r="F61" s="254">
        <f aca="true" t="shared" si="3" ref="F61:F75">IF(C61=0,"",$E61/C61*100)</f>
        <v>25.046568641575078</v>
      </c>
      <c r="G61" s="255">
        <f aca="true" t="shared" si="4" ref="G61:G75">IF(D61=0,"",$E61/D61*100)</f>
        <v>115.03418171643982</v>
      </c>
      <c r="H61" s="89"/>
    </row>
    <row r="62" spans="1:8" s="11" customFormat="1" ht="26.25" customHeight="1" thickBot="1">
      <c r="A62" s="245">
        <v>40000000</v>
      </c>
      <c r="B62" s="251" t="s">
        <v>63</v>
      </c>
      <c r="C62" s="246">
        <f>C63+C64+C74+C72</f>
        <v>70293.61</v>
      </c>
      <c r="D62" s="246">
        <f>D63+D64+D74+D72</f>
        <v>15344.536</v>
      </c>
      <c r="E62" s="246">
        <f>E63+E64+E74+E72</f>
        <v>15344.536</v>
      </c>
      <c r="F62" s="246">
        <f t="shared" si="3"/>
        <v>21.829204674507398</v>
      </c>
      <c r="G62" s="247">
        <f>IF(D62=0,"",$E62/D62*100)</f>
        <v>100</v>
      </c>
      <c r="H62" s="89"/>
    </row>
    <row r="63" spans="1:8" s="208" customFormat="1" ht="26.25" customHeight="1" thickBot="1">
      <c r="A63" s="212">
        <v>41020100</v>
      </c>
      <c r="B63" s="207" t="s">
        <v>204</v>
      </c>
      <c r="C63" s="214">
        <v>10914.7</v>
      </c>
      <c r="D63" s="214">
        <v>2728.8</v>
      </c>
      <c r="E63" s="214">
        <v>2728.8</v>
      </c>
      <c r="F63" s="215">
        <f t="shared" si="3"/>
        <v>25.001145244486793</v>
      </c>
      <c r="G63" s="216">
        <f>IF(D63=0,"",$E63/D63*100)</f>
        <v>100</v>
      </c>
      <c r="H63" s="89"/>
    </row>
    <row r="64" spans="1:8" s="87" customFormat="1" ht="20.25" customHeight="1" thickBot="1">
      <c r="A64" s="213">
        <v>41030000</v>
      </c>
      <c r="B64" s="193" t="s">
        <v>184</v>
      </c>
      <c r="C64" s="217">
        <f>SUM(C65:C68)</f>
        <v>58622.9</v>
      </c>
      <c r="D64" s="217">
        <f>SUM(D65:D68)</f>
        <v>12381</v>
      </c>
      <c r="E64" s="217">
        <f>SUM(E65:E68)</f>
        <v>12381</v>
      </c>
      <c r="F64" s="215">
        <f t="shared" si="3"/>
        <v>21.11973307359411</v>
      </c>
      <c r="G64" s="216">
        <f>IF(D64=0,"",$E64/D64*100)</f>
        <v>100</v>
      </c>
      <c r="H64" s="84"/>
    </row>
    <row r="65" spans="1:8" s="87" customFormat="1" ht="39" customHeight="1" hidden="1" thickBot="1">
      <c r="A65" s="205"/>
      <c r="B65" s="189"/>
      <c r="C65" s="218"/>
      <c r="D65" s="218"/>
      <c r="E65" s="218"/>
      <c r="F65" s="215">
        <f t="shared" si="3"/>
      </c>
      <c r="G65" s="216">
        <f>IF(D65=0,"",$E65/D65*100)</f>
      </c>
      <c r="H65" s="84"/>
    </row>
    <row r="66" spans="1:8" s="87" customFormat="1" ht="19.5" customHeight="1" thickBot="1">
      <c r="A66" s="205">
        <v>41033900</v>
      </c>
      <c r="B66" s="189" t="s">
        <v>89</v>
      </c>
      <c r="C66" s="218">
        <v>58622.9</v>
      </c>
      <c r="D66" s="218">
        <v>12381</v>
      </c>
      <c r="E66" s="218">
        <v>12381</v>
      </c>
      <c r="F66" s="219">
        <f t="shared" si="3"/>
        <v>21.11973307359411</v>
      </c>
      <c r="G66" s="220">
        <f t="shared" si="4"/>
        <v>100</v>
      </c>
      <c r="H66" s="84"/>
    </row>
    <row r="67" spans="1:8" s="87" customFormat="1" ht="20.25" customHeight="1" hidden="1" thickBot="1">
      <c r="A67" s="186">
        <v>41034200</v>
      </c>
      <c r="B67" s="189" t="s">
        <v>191</v>
      </c>
      <c r="C67" s="218">
        <v>0</v>
      </c>
      <c r="D67" s="218">
        <v>0</v>
      </c>
      <c r="E67" s="218">
        <v>0</v>
      </c>
      <c r="F67" s="219">
        <f t="shared" si="3"/>
      </c>
      <c r="G67" s="220">
        <f t="shared" si="4"/>
      </c>
      <c r="H67" s="84"/>
    </row>
    <row r="68" spans="1:8" s="87" customFormat="1" ht="19.5" customHeight="1" hidden="1" thickBot="1">
      <c r="A68" s="190"/>
      <c r="B68" s="188"/>
      <c r="C68" s="221"/>
      <c r="D68" s="222"/>
      <c r="E68" s="222"/>
      <c r="F68" s="219">
        <f t="shared" si="3"/>
      </c>
      <c r="G68" s="220">
        <f t="shared" si="4"/>
      </c>
      <c r="H68" s="90"/>
    </row>
    <row r="69" spans="1:8" s="87" customFormat="1" ht="23.25" customHeight="1" hidden="1">
      <c r="A69" s="213">
        <v>41040000</v>
      </c>
      <c r="B69" s="193" t="s">
        <v>192</v>
      </c>
      <c r="C69" s="223">
        <f>SUM(C70,C71)</f>
        <v>0</v>
      </c>
      <c r="D69" s="223">
        <f>SUM(D70,D71)</f>
        <v>0</v>
      </c>
      <c r="E69" s="223">
        <f>SUM(E70,E71)</f>
        <v>0</v>
      </c>
      <c r="F69" s="219">
        <f t="shared" si="3"/>
      </c>
      <c r="G69" s="220">
        <f t="shared" si="4"/>
      </c>
      <c r="H69" s="86"/>
    </row>
    <row r="70" spans="1:8" s="87" customFormat="1" ht="18" customHeight="1" hidden="1">
      <c r="A70" s="213"/>
      <c r="B70" s="189"/>
      <c r="C70" s="224"/>
      <c r="D70" s="224"/>
      <c r="E70" s="224"/>
      <c r="F70" s="219">
        <f t="shared" si="3"/>
      </c>
      <c r="G70" s="220">
        <f t="shared" si="4"/>
      </c>
      <c r="H70" s="86"/>
    </row>
    <row r="71" spans="1:8" s="87" customFormat="1" ht="30.75" customHeight="1" hidden="1">
      <c r="A71" s="205"/>
      <c r="B71" s="189"/>
      <c r="C71" s="221"/>
      <c r="D71" s="222"/>
      <c r="E71" s="222"/>
      <c r="F71" s="219">
        <f t="shared" si="3"/>
      </c>
      <c r="G71" s="220">
        <f t="shared" si="4"/>
      </c>
      <c r="H71" s="91"/>
    </row>
    <row r="72" spans="1:8" s="87" customFormat="1" ht="21.75" customHeight="1" thickBot="1">
      <c r="A72" s="213">
        <v>41040000</v>
      </c>
      <c r="B72" s="193" t="s">
        <v>208</v>
      </c>
      <c r="C72" s="225">
        <f>C73</f>
        <v>0</v>
      </c>
      <c r="D72" s="225">
        <f>D73</f>
        <v>0</v>
      </c>
      <c r="E72" s="225">
        <f>E73</f>
        <v>0</v>
      </c>
      <c r="F72" s="215">
        <f t="shared" si="3"/>
      </c>
      <c r="G72" s="216">
        <f t="shared" si="4"/>
      </c>
      <c r="H72" s="91"/>
    </row>
    <row r="73" spans="1:8" s="87" customFormat="1" ht="83.25" customHeight="1" hidden="1" thickBot="1">
      <c r="A73" s="205">
        <v>41040200</v>
      </c>
      <c r="B73" s="189" t="s">
        <v>209</v>
      </c>
      <c r="C73" s="221">
        <v>0</v>
      </c>
      <c r="D73" s="222">
        <v>0</v>
      </c>
      <c r="E73" s="222">
        <v>0</v>
      </c>
      <c r="F73" s="219">
        <f t="shared" si="3"/>
      </c>
      <c r="G73" s="220">
        <f t="shared" si="4"/>
      </c>
      <c r="H73" s="91"/>
    </row>
    <row r="74" spans="1:8" s="87" customFormat="1" ht="39" customHeight="1">
      <c r="A74" s="213">
        <v>41050000</v>
      </c>
      <c r="B74" s="193" t="s">
        <v>185</v>
      </c>
      <c r="C74" s="225">
        <f>SUM(C75:C86)</f>
        <v>756.01</v>
      </c>
      <c r="D74" s="225">
        <f>SUM(D75:D86)</f>
        <v>234.736</v>
      </c>
      <c r="E74" s="225">
        <f>SUM(E75:E86)</f>
        <v>234.736</v>
      </c>
      <c r="F74" s="226">
        <f t="shared" si="3"/>
        <v>31.049324744381686</v>
      </c>
      <c r="G74" s="226">
        <f t="shared" si="4"/>
        <v>100</v>
      </c>
      <c r="H74" s="84"/>
    </row>
    <row r="75" spans="1:8" s="87" customFormat="1" ht="25.5" customHeight="1" hidden="1">
      <c r="A75" s="205"/>
      <c r="B75" s="209"/>
      <c r="C75" s="221"/>
      <c r="D75" s="222"/>
      <c r="E75" s="222"/>
      <c r="F75" s="227">
        <f t="shared" si="3"/>
      </c>
      <c r="G75" s="227">
        <f t="shared" si="4"/>
      </c>
      <c r="H75" s="91"/>
    </row>
    <row r="76" spans="1:8" s="87" customFormat="1" ht="21.75" customHeight="1" hidden="1">
      <c r="A76" s="205"/>
      <c r="B76" s="189"/>
      <c r="C76" s="221"/>
      <c r="D76" s="222"/>
      <c r="E76" s="222"/>
      <c r="F76" s="227">
        <f aca="true" t="shared" si="5" ref="F76:G87">IF(C76=0,"",$E76/C76*100)</f>
      </c>
      <c r="G76" s="227">
        <f t="shared" si="5"/>
      </c>
      <c r="H76" s="91"/>
    </row>
    <row r="77" spans="1:8" s="87" customFormat="1" ht="29.25" customHeight="1" hidden="1">
      <c r="A77" s="205"/>
      <c r="B77" s="189"/>
      <c r="C77" s="221"/>
      <c r="D77" s="222"/>
      <c r="E77" s="222"/>
      <c r="F77" s="227">
        <f t="shared" si="5"/>
      </c>
      <c r="G77" s="227">
        <f t="shared" si="5"/>
      </c>
      <c r="H77" s="91"/>
    </row>
    <row r="78" spans="1:8" s="87" customFormat="1" ht="18" customHeight="1" hidden="1">
      <c r="A78" s="205"/>
      <c r="B78" s="210"/>
      <c r="C78" s="228"/>
      <c r="D78" s="222"/>
      <c r="E78" s="222"/>
      <c r="F78" s="227">
        <f t="shared" si="5"/>
      </c>
      <c r="G78" s="227">
        <f t="shared" si="5"/>
      </c>
      <c r="H78" s="84"/>
    </row>
    <row r="79" spans="1:8" s="87" customFormat="1" ht="27.75" customHeight="1" hidden="1">
      <c r="A79" s="191"/>
      <c r="B79" s="189"/>
      <c r="C79" s="228"/>
      <c r="D79" s="222"/>
      <c r="E79" s="222"/>
      <c r="F79" s="227">
        <f t="shared" si="5"/>
      </c>
      <c r="G79" s="227">
        <f t="shared" si="5"/>
      </c>
      <c r="H79" s="84"/>
    </row>
    <row r="80" spans="1:8" s="87" customFormat="1" ht="35.25" customHeight="1" hidden="1">
      <c r="A80" s="205"/>
      <c r="B80" s="189"/>
      <c r="C80" s="224"/>
      <c r="D80" s="222"/>
      <c r="E80" s="222"/>
      <c r="F80" s="227">
        <f t="shared" si="5"/>
      </c>
      <c r="G80" s="227">
        <f t="shared" si="5"/>
      </c>
      <c r="H80" s="84"/>
    </row>
    <row r="81" spans="1:13" s="87" customFormat="1" ht="60" customHeight="1">
      <c r="A81" s="205">
        <v>41051200</v>
      </c>
      <c r="B81" s="189" t="s">
        <v>186</v>
      </c>
      <c r="C81" s="224">
        <v>355.41</v>
      </c>
      <c r="D81" s="222">
        <v>52.836</v>
      </c>
      <c r="E81" s="222">
        <v>52.836</v>
      </c>
      <c r="F81" s="227">
        <f t="shared" si="5"/>
        <v>14.866210855068793</v>
      </c>
      <c r="G81" s="227">
        <f t="shared" si="5"/>
        <v>100</v>
      </c>
      <c r="H81" s="84"/>
      <c r="M81" s="211"/>
    </row>
    <row r="82" spans="1:13" s="87" customFormat="1" ht="69" customHeight="1" hidden="1">
      <c r="A82" s="205">
        <v>41051400</v>
      </c>
      <c r="B82" s="189" t="s">
        <v>206</v>
      </c>
      <c r="C82" s="224">
        <v>0</v>
      </c>
      <c r="D82" s="222">
        <v>0</v>
      </c>
      <c r="E82" s="222">
        <v>0</v>
      </c>
      <c r="F82" s="227">
        <f t="shared" si="5"/>
      </c>
      <c r="G82" s="227">
        <f t="shared" si="5"/>
      </c>
      <c r="H82" s="84"/>
      <c r="M82" s="211"/>
    </row>
    <row r="83" spans="1:13" s="87" customFormat="1" ht="61.5" customHeight="1" hidden="1">
      <c r="A83" s="205">
        <v>41051500</v>
      </c>
      <c r="B83" s="189" t="s">
        <v>205</v>
      </c>
      <c r="C83" s="224">
        <v>0</v>
      </c>
      <c r="D83" s="222">
        <v>0</v>
      </c>
      <c r="E83" s="222">
        <v>0</v>
      </c>
      <c r="F83" s="227">
        <f t="shared" si="5"/>
      </c>
      <c r="G83" s="227">
        <f t="shared" si="5"/>
      </c>
      <c r="H83" s="84"/>
      <c r="M83" s="211"/>
    </row>
    <row r="84" spans="1:13" s="87" customFormat="1" ht="11.25" customHeight="1" hidden="1">
      <c r="A84" s="191">
        <v>41053000</v>
      </c>
      <c r="B84" s="189" t="s">
        <v>210</v>
      </c>
      <c r="C84" s="224">
        <v>0</v>
      </c>
      <c r="D84" s="222">
        <v>0</v>
      </c>
      <c r="E84" s="222">
        <v>0</v>
      </c>
      <c r="F84" s="227">
        <f t="shared" si="5"/>
      </c>
      <c r="G84" s="227">
        <f t="shared" si="5"/>
      </c>
      <c r="H84" s="84"/>
      <c r="M84" s="211"/>
    </row>
    <row r="85" spans="1:8" s="87" customFormat="1" ht="25.5" customHeight="1">
      <c r="A85" s="205">
        <v>41053900</v>
      </c>
      <c r="B85" s="189" t="s">
        <v>171</v>
      </c>
      <c r="C85" s="224">
        <v>50.2</v>
      </c>
      <c r="D85" s="222">
        <v>12.2</v>
      </c>
      <c r="E85" s="222">
        <v>12.2</v>
      </c>
      <c r="F85" s="227">
        <f t="shared" si="5"/>
        <v>24.30278884462151</v>
      </c>
      <c r="G85" s="227">
        <f t="shared" si="5"/>
        <v>100</v>
      </c>
      <c r="H85" s="84"/>
    </row>
    <row r="86" spans="1:8" s="87" customFormat="1" ht="61.5" customHeight="1" thickBot="1">
      <c r="A86" s="249">
        <v>41055000</v>
      </c>
      <c r="B86" s="204" t="s">
        <v>207</v>
      </c>
      <c r="C86" s="229">
        <v>350.4</v>
      </c>
      <c r="D86" s="230">
        <v>169.7</v>
      </c>
      <c r="E86" s="230">
        <v>169.7</v>
      </c>
      <c r="F86" s="240">
        <f t="shared" si="5"/>
        <v>48.43036529680365</v>
      </c>
      <c r="G86" s="240">
        <f t="shared" si="5"/>
        <v>100</v>
      </c>
      <c r="H86" s="84"/>
    </row>
    <row r="87" spans="1:8" s="232" customFormat="1" ht="29.25" customHeight="1" thickBot="1">
      <c r="A87" s="233"/>
      <c r="B87" s="234" t="s">
        <v>12</v>
      </c>
      <c r="C87" s="235">
        <f>C61+C63+C64+C72+C74</f>
        <v>191765.91</v>
      </c>
      <c r="D87" s="235">
        <f>D61+D63+D64+D72+D74</f>
        <v>41792.88599999999</v>
      </c>
      <c r="E87" s="235">
        <f>E61+E63+E64+E72+E74</f>
        <v>45769.179000000004</v>
      </c>
      <c r="F87" s="248">
        <f>IF(C87=0,"",$E87/C87*100)</f>
        <v>23.867213416607783</v>
      </c>
      <c r="G87" s="250">
        <f t="shared" si="5"/>
        <v>109.51428192826889</v>
      </c>
      <c r="H87" s="231"/>
    </row>
    <row r="88" spans="1:8" s="20" customFormat="1" ht="27" customHeight="1" thickBot="1">
      <c r="A88" s="29"/>
      <c r="B88" s="4" t="s">
        <v>24</v>
      </c>
      <c r="C88" s="92"/>
      <c r="D88" s="93" t="s">
        <v>17</v>
      </c>
      <c r="E88" s="94"/>
      <c r="F88" s="94"/>
      <c r="G88" s="95"/>
      <c r="H88" s="96"/>
    </row>
    <row r="89" spans="1:8" s="14" customFormat="1" ht="20.25" customHeight="1">
      <c r="A89" s="271" t="s">
        <v>153</v>
      </c>
      <c r="B89" s="256" t="s">
        <v>26</v>
      </c>
      <c r="C89" s="280">
        <v>36883.3</v>
      </c>
      <c r="D89" s="280">
        <v>12338.6</v>
      </c>
      <c r="E89" s="281">
        <v>10163.4</v>
      </c>
      <c r="F89" s="281">
        <f aca="true" t="shared" si="6" ref="F89:F107">IF(C89=0,"",IF(($E89/C89*100)&gt;=200,"В/100",$E89/C89*100))</f>
        <v>27.55556037556292</v>
      </c>
      <c r="G89" s="282">
        <f>IF(D89=0,"",IF((E89/D89*100)&gt;=200,"В/100",E89/D89*100))</f>
        <v>82.37077140032095</v>
      </c>
      <c r="H89" s="97"/>
    </row>
    <row r="90" spans="1:8" s="14" customFormat="1" ht="20.25" customHeight="1">
      <c r="A90" s="272" t="s">
        <v>154</v>
      </c>
      <c r="B90" s="257" t="s">
        <v>27</v>
      </c>
      <c r="C90" s="283">
        <v>112157.8</v>
      </c>
      <c r="D90" s="283">
        <v>30391.4</v>
      </c>
      <c r="E90" s="284">
        <v>23767.5</v>
      </c>
      <c r="F90" s="284">
        <f t="shared" si="6"/>
        <v>21.19112536087548</v>
      </c>
      <c r="G90" s="285">
        <f>IF(D90=0,"",IF((E90/D90*100)&gt;=200,"В/100",E90/D90*100))</f>
        <v>78.20468948452522</v>
      </c>
      <c r="H90" s="97"/>
    </row>
    <row r="91" spans="1:8" s="14" customFormat="1" ht="20.25" customHeight="1">
      <c r="A91" s="272" t="s">
        <v>198</v>
      </c>
      <c r="B91" s="257" t="s">
        <v>199</v>
      </c>
      <c r="C91" s="283">
        <v>3658.5</v>
      </c>
      <c r="D91" s="283">
        <v>2239.2</v>
      </c>
      <c r="E91" s="284">
        <v>720.6</v>
      </c>
      <c r="F91" s="284">
        <f t="shared" si="6"/>
        <v>19.69659696596966</v>
      </c>
      <c r="G91" s="285">
        <f>IF(D91=0,"",IF((E91/D91*100)&gt;=200,"В/100",E91/D91*100))</f>
        <v>32.18113612004287</v>
      </c>
      <c r="H91" s="97"/>
    </row>
    <row r="92" spans="1:8" s="14" customFormat="1" ht="20.25" customHeight="1">
      <c r="A92" s="273" t="s">
        <v>155</v>
      </c>
      <c r="B92" s="258" t="s">
        <v>161</v>
      </c>
      <c r="C92" s="286">
        <v>13331.4</v>
      </c>
      <c r="D92" s="287">
        <v>3981.5</v>
      </c>
      <c r="E92" s="287">
        <v>3186.1</v>
      </c>
      <c r="F92" s="287">
        <f t="shared" si="6"/>
        <v>23.899215386231003</v>
      </c>
      <c r="G92" s="288">
        <f>IF(D92=0,"",IF((E92/D92*100)&gt;=200,"В/100",E92/D92*100))</f>
        <v>80.02260454602536</v>
      </c>
      <c r="H92" s="102"/>
    </row>
    <row r="93" spans="1:8" s="14" customFormat="1" ht="20.25" customHeight="1">
      <c r="A93" s="272" t="s">
        <v>156</v>
      </c>
      <c r="B93" s="259" t="s">
        <v>28</v>
      </c>
      <c r="C93" s="286">
        <v>13517.2</v>
      </c>
      <c r="D93" s="286">
        <v>4363.1</v>
      </c>
      <c r="E93" s="287">
        <v>3449.9</v>
      </c>
      <c r="F93" s="287">
        <f t="shared" si="6"/>
        <v>25.5222975172373</v>
      </c>
      <c r="G93" s="288">
        <f aca="true" t="shared" si="7" ref="G93:G113">IF(D93=0,"",IF((E93/D93*100)&gt;=200,"В/100",E93/D93*100))</f>
        <v>79.06992734523618</v>
      </c>
      <c r="H93" s="103"/>
    </row>
    <row r="94" spans="1:8" s="14" customFormat="1" ht="20.25" customHeight="1">
      <c r="A94" s="273" t="s">
        <v>157</v>
      </c>
      <c r="B94" s="258" t="s">
        <v>29</v>
      </c>
      <c r="C94" s="286">
        <v>2172.9</v>
      </c>
      <c r="D94" s="286">
        <v>675.6</v>
      </c>
      <c r="E94" s="287">
        <v>414.2</v>
      </c>
      <c r="F94" s="287">
        <f t="shared" si="6"/>
        <v>19.06208293064568</v>
      </c>
      <c r="G94" s="288">
        <f t="shared" si="7"/>
        <v>61.308466548253406</v>
      </c>
      <c r="H94" s="97"/>
    </row>
    <row r="95" spans="1:8" s="149" customFormat="1" ht="20.25" customHeight="1">
      <c r="A95" s="274" t="s">
        <v>158</v>
      </c>
      <c r="B95" s="260" t="s">
        <v>90</v>
      </c>
      <c r="C95" s="289">
        <f>C96+C97+C98</f>
        <v>7324</v>
      </c>
      <c r="D95" s="289">
        <f>D96+D97+D98</f>
        <v>4280</v>
      </c>
      <c r="E95" s="289">
        <f>E96+E97+E98</f>
        <v>1773.8</v>
      </c>
      <c r="F95" s="287">
        <f t="shared" si="6"/>
        <v>24.219006007646094</v>
      </c>
      <c r="G95" s="290">
        <f t="shared" si="7"/>
        <v>41.443925233644855</v>
      </c>
      <c r="H95" s="148"/>
    </row>
    <row r="96" spans="1:8" s="14" customFormat="1" ht="56.25" customHeight="1">
      <c r="A96" s="273" t="s">
        <v>214</v>
      </c>
      <c r="B96" s="258" t="s">
        <v>217</v>
      </c>
      <c r="C96" s="286">
        <v>1000</v>
      </c>
      <c r="D96" s="286">
        <v>1000</v>
      </c>
      <c r="E96" s="286">
        <v>34.1</v>
      </c>
      <c r="F96" s="287">
        <f t="shared" si="6"/>
        <v>3.4099999999999997</v>
      </c>
      <c r="G96" s="288">
        <f t="shared" si="7"/>
        <v>3.4099999999999997</v>
      </c>
      <c r="H96" s="97"/>
    </row>
    <row r="97" spans="1:8" s="14" customFormat="1" ht="20.25" customHeight="1">
      <c r="A97" s="273" t="s">
        <v>215</v>
      </c>
      <c r="B97" s="258" t="s">
        <v>218</v>
      </c>
      <c r="C97" s="286">
        <v>5924</v>
      </c>
      <c r="D97" s="286">
        <v>2880</v>
      </c>
      <c r="E97" s="286">
        <v>1559.7</v>
      </c>
      <c r="F97" s="287">
        <f t="shared" si="6"/>
        <v>26.328494260634706</v>
      </c>
      <c r="G97" s="288">
        <f t="shared" si="7"/>
        <v>54.15625000000001</v>
      </c>
      <c r="H97" s="97"/>
    </row>
    <row r="98" spans="1:8" s="14" customFormat="1" ht="20.25" customHeight="1">
      <c r="A98" s="273" t="s">
        <v>216</v>
      </c>
      <c r="B98" s="258" t="s">
        <v>219</v>
      </c>
      <c r="C98" s="286">
        <v>400</v>
      </c>
      <c r="D98" s="286">
        <v>400</v>
      </c>
      <c r="E98" s="286">
        <v>180</v>
      </c>
      <c r="F98" s="287">
        <f t="shared" si="6"/>
        <v>45</v>
      </c>
      <c r="G98" s="288">
        <f t="shared" si="7"/>
        <v>45</v>
      </c>
      <c r="H98" s="97"/>
    </row>
    <row r="99" spans="1:8" s="14" customFormat="1" ht="20.25" customHeight="1">
      <c r="A99" s="274" t="s">
        <v>178</v>
      </c>
      <c r="B99" s="260" t="s">
        <v>179</v>
      </c>
      <c r="C99" s="286">
        <f>C100+C101+C102</f>
        <v>3310.1</v>
      </c>
      <c r="D99" s="286">
        <f>D100+D101+D102</f>
        <v>1466</v>
      </c>
      <c r="E99" s="286">
        <f>E100+E101+E102</f>
        <v>142.79999999999998</v>
      </c>
      <c r="F99" s="287">
        <f t="shared" si="6"/>
        <v>4.314069061357662</v>
      </c>
      <c r="G99" s="288">
        <f t="shared" si="7"/>
        <v>9.740791268758525</v>
      </c>
      <c r="H99" s="97"/>
    </row>
    <row r="100" spans="1:8" s="14" customFormat="1" ht="20.25" customHeight="1">
      <c r="A100" s="273" t="s">
        <v>200</v>
      </c>
      <c r="B100" s="261" t="s">
        <v>201</v>
      </c>
      <c r="C100" s="286">
        <v>100</v>
      </c>
      <c r="D100" s="286">
        <v>100</v>
      </c>
      <c r="E100" s="287"/>
      <c r="F100" s="287">
        <f t="shared" si="6"/>
        <v>0</v>
      </c>
      <c r="G100" s="288">
        <f t="shared" si="7"/>
        <v>0</v>
      </c>
      <c r="H100" s="97"/>
    </row>
    <row r="101" spans="1:8" s="14" customFormat="1" ht="42" customHeight="1">
      <c r="A101" s="273" t="s">
        <v>159</v>
      </c>
      <c r="B101" s="261" t="s">
        <v>164</v>
      </c>
      <c r="C101" s="286">
        <v>3154.4</v>
      </c>
      <c r="D101" s="286">
        <v>1310.3</v>
      </c>
      <c r="E101" s="287">
        <v>117.1</v>
      </c>
      <c r="F101" s="287">
        <f t="shared" si="6"/>
        <v>3.7122749175754497</v>
      </c>
      <c r="G101" s="288">
        <f t="shared" si="7"/>
        <v>8.936884682897047</v>
      </c>
      <c r="H101" s="97"/>
    </row>
    <row r="102" spans="1:8" s="14" customFormat="1" ht="19.5" customHeight="1">
      <c r="A102" s="273" t="s">
        <v>165</v>
      </c>
      <c r="B102" s="261" t="s">
        <v>166</v>
      </c>
      <c r="C102" s="286">
        <v>55.7</v>
      </c>
      <c r="D102" s="286">
        <v>55.7</v>
      </c>
      <c r="E102" s="287">
        <v>25.7</v>
      </c>
      <c r="F102" s="287">
        <f t="shared" si="6"/>
        <v>46.14003590664272</v>
      </c>
      <c r="G102" s="288" t="s">
        <v>17</v>
      </c>
      <c r="H102" s="97"/>
    </row>
    <row r="103" spans="1:8" s="14" customFormat="1" ht="18.75" customHeight="1">
      <c r="A103" s="274" t="s">
        <v>160</v>
      </c>
      <c r="B103" s="260" t="s">
        <v>167</v>
      </c>
      <c r="C103" s="287">
        <f>C104+C106+C107</f>
        <v>1443.1</v>
      </c>
      <c r="D103" s="287">
        <f>D104+D106+D107</f>
        <v>737.8</v>
      </c>
      <c r="E103" s="287">
        <f>E104+E106+E107</f>
        <v>391.4</v>
      </c>
      <c r="F103" s="287">
        <f t="shared" si="6"/>
        <v>27.12216755595593</v>
      </c>
      <c r="G103" s="288">
        <f t="shared" si="7"/>
        <v>53.04960693955001</v>
      </c>
      <c r="H103" s="97"/>
    </row>
    <row r="104" spans="1:8" s="14" customFormat="1" ht="41.25" customHeight="1">
      <c r="A104" s="273" t="s">
        <v>168</v>
      </c>
      <c r="B104" s="261" t="s">
        <v>169</v>
      </c>
      <c r="C104" s="286">
        <v>1263.1</v>
      </c>
      <c r="D104" s="286">
        <v>567.8</v>
      </c>
      <c r="E104" s="287">
        <v>391.4</v>
      </c>
      <c r="F104" s="287">
        <f>IF(C104=0,"",IF(($E104/C104*100)&gt;=200,"В/100",$E104/C104*100))</f>
        <v>30.987253582455864</v>
      </c>
      <c r="G104" s="288">
        <f>IF(D104=0,"",IF((E104/D104*100)&gt;=200,"В/100",E104/D104*100))</f>
        <v>68.93272278971469</v>
      </c>
      <c r="H104" s="97"/>
    </row>
    <row r="105" spans="1:8" s="14" customFormat="1" ht="27" customHeight="1" hidden="1">
      <c r="A105" s="275" t="s">
        <v>188</v>
      </c>
      <c r="B105" s="258" t="s">
        <v>189</v>
      </c>
      <c r="C105" s="287"/>
      <c r="D105" s="287"/>
      <c r="E105" s="287"/>
      <c r="F105" s="287">
        <f>IF(C105=0,"",IF(($E105/C105*100)&gt;=200,"В/100",$E105/C105*100))</f>
      </c>
      <c r="G105" s="287">
        <f>IF(D105=0,"",IF((E105/D105*100)&gt;=200,"В/100",E105/D105*100))</f>
      </c>
      <c r="H105" s="97"/>
    </row>
    <row r="106" spans="1:8" s="14" customFormat="1" ht="21" customHeight="1">
      <c r="A106" s="275" t="s">
        <v>220</v>
      </c>
      <c r="B106" s="258" t="s">
        <v>221</v>
      </c>
      <c r="C106" s="287">
        <v>130</v>
      </c>
      <c r="D106" s="287">
        <v>120</v>
      </c>
      <c r="E106" s="287"/>
      <c r="F106" s="287">
        <f t="shared" si="6"/>
        <v>0</v>
      </c>
      <c r="G106" s="287">
        <f t="shared" si="7"/>
        <v>0</v>
      </c>
      <c r="H106" s="97"/>
    </row>
    <row r="107" spans="1:8" s="14" customFormat="1" ht="20.25" customHeight="1">
      <c r="A107" s="275" t="s">
        <v>170</v>
      </c>
      <c r="B107" s="258" t="s">
        <v>11</v>
      </c>
      <c r="C107" s="287">
        <v>50</v>
      </c>
      <c r="D107" s="287">
        <v>50</v>
      </c>
      <c r="E107" s="287"/>
      <c r="F107" s="287">
        <f t="shared" si="6"/>
        <v>0</v>
      </c>
      <c r="G107" s="287">
        <f t="shared" si="7"/>
        <v>0</v>
      </c>
      <c r="H107" s="97"/>
    </row>
    <row r="108" spans="1:8" s="263" customFormat="1" ht="27.75" customHeight="1" thickBot="1">
      <c r="A108" s="276"/>
      <c r="B108" s="262" t="s">
        <v>55</v>
      </c>
      <c r="C108" s="291">
        <f>C89+C90+C91+C92+C93+C94+C95+C99+C103</f>
        <v>193798.30000000002</v>
      </c>
      <c r="D108" s="291">
        <f>D89+D90+D91+D92+D93+D94+D95+D99+D103</f>
        <v>60473.2</v>
      </c>
      <c r="E108" s="291">
        <f>E89+E90+E91+E92+E93+E94+E95+E99+E103</f>
        <v>44009.700000000004</v>
      </c>
      <c r="F108" s="291">
        <f aca="true" t="shared" si="8" ref="F108:F116">IF(C108=0,"",IF(($E108/C108*100)&gt;=200,"В/100",$E108/C108*100))</f>
        <v>22.70902273136555</v>
      </c>
      <c r="G108" s="292">
        <f t="shared" si="7"/>
        <v>72.77554354656279</v>
      </c>
      <c r="H108" s="105"/>
    </row>
    <row r="109" spans="1:8" s="14" customFormat="1" ht="39" customHeight="1" hidden="1" thickBot="1">
      <c r="A109" s="277">
        <v>250339</v>
      </c>
      <c r="B109" s="37" t="s">
        <v>91</v>
      </c>
      <c r="C109" s="293"/>
      <c r="D109" s="293"/>
      <c r="E109" s="294"/>
      <c r="F109" s="295">
        <f t="shared" si="8"/>
      </c>
      <c r="G109" s="292">
        <f t="shared" si="7"/>
      </c>
      <c r="H109" s="102"/>
    </row>
    <row r="110" spans="1:8" s="265" customFormat="1" ht="26.25" customHeight="1" thickBot="1">
      <c r="A110" s="278">
        <v>9000</v>
      </c>
      <c r="B110" s="264" t="s">
        <v>175</v>
      </c>
      <c r="C110" s="296">
        <f>C111+C112+C113</f>
        <v>298.1</v>
      </c>
      <c r="D110" s="296">
        <f>D111+D112+D113</f>
        <v>148.1</v>
      </c>
      <c r="E110" s="296">
        <f>E111+E112+E113</f>
        <v>130</v>
      </c>
      <c r="F110" s="296">
        <f t="shared" si="8"/>
        <v>43.60952700436095</v>
      </c>
      <c r="G110" s="297">
        <f t="shared" si="7"/>
        <v>87.77852802160703</v>
      </c>
      <c r="H110" s="102"/>
    </row>
    <row r="111" spans="1:8" s="265" customFormat="1" ht="38.25" customHeight="1" hidden="1">
      <c r="A111" s="279"/>
      <c r="B111" s="266"/>
      <c r="C111" s="296"/>
      <c r="D111" s="296"/>
      <c r="E111" s="296"/>
      <c r="F111" s="296">
        <f t="shared" si="8"/>
      </c>
      <c r="G111" s="296">
        <f>IF(D111=0,"",IF((E111/D111*100)&gt;=200,"В/100",E111/D111*100))</f>
      </c>
      <c r="H111" s="102"/>
    </row>
    <row r="112" spans="1:8" s="265" customFormat="1" ht="24" customHeight="1">
      <c r="A112" s="279" t="s">
        <v>172</v>
      </c>
      <c r="B112" s="266" t="s">
        <v>171</v>
      </c>
      <c r="C112" s="296">
        <v>18.1</v>
      </c>
      <c r="D112" s="296">
        <v>18.1</v>
      </c>
      <c r="E112" s="296"/>
      <c r="F112" s="296">
        <f t="shared" si="8"/>
        <v>0</v>
      </c>
      <c r="G112" s="296">
        <f>IF(D112=0,"",IF((E112/D112*100)&gt;=200,"В/100",E112/D112*100))</f>
        <v>0</v>
      </c>
      <c r="H112" s="102"/>
    </row>
    <row r="113" spans="1:8" s="265" customFormat="1" ht="39" customHeight="1" thickBot="1">
      <c r="A113" s="270" t="s">
        <v>173</v>
      </c>
      <c r="B113" s="267" t="s">
        <v>174</v>
      </c>
      <c r="C113" s="298">
        <v>280</v>
      </c>
      <c r="D113" s="298">
        <v>130</v>
      </c>
      <c r="E113" s="298">
        <v>130</v>
      </c>
      <c r="F113" s="299">
        <f t="shared" si="8"/>
        <v>46.42857142857143</v>
      </c>
      <c r="G113" s="300">
        <f t="shared" si="7"/>
        <v>100</v>
      </c>
      <c r="H113" s="102"/>
    </row>
    <row r="114" spans="1:8" s="263" customFormat="1" ht="29.25" customHeight="1" thickBot="1">
      <c r="A114" s="268"/>
      <c r="B114" s="269" t="s">
        <v>56</v>
      </c>
      <c r="C114" s="301">
        <f>C108+C109+C112+C113+C111</f>
        <v>194096.40000000002</v>
      </c>
      <c r="D114" s="301">
        <f>D108+D109+D112+D113+D111</f>
        <v>60621.299999999996</v>
      </c>
      <c r="E114" s="301">
        <f>E108+E109+E112+E113+E111</f>
        <v>44139.700000000004</v>
      </c>
      <c r="F114" s="301">
        <f t="shared" si="8"/>
        <v>22.741122452554503</v>
      </c>
      <c r="G114" s="302">
        <f>IF(D114=0,"",IF((E114/D114*100)&gt;=200,"В/100",E114/D114*100))</f>
        <v>72.81219637322197</v>
      </c>
      <c r="H114" s="107"/>
    </row>
    <row r="115" spans="1:8" s="308" customFormat="1" ht="29.25" customHeight="1" thickBot="1">
      <c r="A115" s="304"/>
      <c r="B115" s="303" t="s">
        <v>223</v>
      </c>
      <c r="C115" s="305"/>
      <c r="D115" s="305"/>
      <c r="E115" s="305"/>
      <c r="F115" s="305"/>
      <c r="G115" s="306"/>
      <c r="H115" s="307"/>
    </row>
    <row r="116" spans="1:8" s="308" customFormat="1" ht="44.25" customHeight="1" thickBot="1">
      <c r="A116" s="353" t="s">
        <v>224</v>
      </c>
      <c r="B116" s="354" t="s">
        <v>225</v>
      </c>
      <c r="C116" s="355">
        <v>50</v>
      </c>
      <c r="D116" s="355">
        <v>50</v>
      </c>
      <c r="E116" s="355"/>
      <c r="F116" s="356">
        <f t="shared" si="8"/>
        <v>0</v>
      </c>
      <c r="G116" s="357">
        <f>IF(D116=0,"",IF((E116/D116*100)&gt;=200,"В/100",E116/D116*100))</f>
        <v>0</v>
      </c>
      <c r="H116" s="307"/>
    </row>
    <row r="117" spans="1:8" s="21" customFormat="1" ht="27.75" customHeight="1" thickBot="1">
      <c r="A117" s="364"/>
      <c r="B117" s="23" t="s">
        <v>59</v>
      </c>
      <c r="C117" s="109"/>
      <c r="D117" s="109"/>
      <c r="E117" s="109"/>
      <c r="F117" s="109"/>
      <c r="G117" s="365"/>
      <c r="H117" s="110"/>
    </row>
    <row r="118" spans="1:8" s="346" customFormat="1" ht="20.25">
      <c r="A118" s="358">
        <v>602000</v>
      </c>
      <c r="B118" s="359" t="s">
        <v>32</v>
      </c>
      <c r="C118" s="360"/>
      <c r="D118" s="361"/>
      <c r="E118" s="362">
        <v>-1629.5</v>
      </c>
      <c r="F118" s="363"/>
      <c r="G118" s="363"/>
      <c r="H118" s="347"/>
    </row>
    <row r="119" spans="1:8" s="346" customFormat="1" ht="20.25">
      <c r="A119" s="317">
        <v>602100</v>
      </c>
      <c r="B119" s="318" t="s">
        <v>33</v>
      </c>
      <c r="C119" s="319"/>
      <c r="D119" s="321"/>
      <c r="E119" s="321">
        <v>7821.1</v>
      </c>
      <c r="F119" s="322"/>
      <c r="G119" s="322"/>
      <c r="H119" s="348"/>
    </row>
    <row r="120" spans="1:8" s="346" customFormat="1" ht="19.5" customHeight="1">
      <c r="A120" s="317">
        <v>602200</v>
      </c>
      <c r="B120" s="318" t="s">
        <v>34</v>
      </c>
      <c r="C120" s="319"/>
      <c r="D120" s="319"/>
      <c r="E120" s="319">
        <v>9124.8</v>
      </c>
      <c r="F120" s="322"/>
      <c r="G120" s="322"/>
      <c r="H120" s="347"/>
    </row>
    <row r="121" spans="1:8" s="346" customFormat="1" ht="20.25" hidden="1">
      <c r="A121" s="317"/>
      <c r="B121" s="318" t="s">
        <v>15</v>
      </c>
      <c r="C121" s="319"/>
      <c r="D121" s="321"/>
      <c r="E121" s="321"/>
      <c r="F121" s="322"/>
      <c r="G121" s="322"/>
      <c r="H121" s="347"/>
    </row>
    <row r="122" spans="1:8" s="346" customFormat="1" ht="20.25" hidden="1">
      <c r="A122" s="317"/>
      <c r="B122" s="318" t="s">
        <v>13</v>
      </c>
      <c r="C122" s="319"/>
      <c r="D122" s="321"/>
      <c r="E122" s="321"/>
      <c r="F122" s="322"/>
      <c r="G122" s="322"/>
      <c r="H122" s="349"/>
    </row>
    <row r="123" spans="1:8" s="346" customFormat="1" ht="20.25" hidden="1">
      <c r="A123" s="317"/>
      <c r="B123" s="318" t="s">
        <v>14</v>
      </c>
      <c r="C123" s="319"/>
      <c r="D123" s="319"/>
      <c r="E123" s="319"/>
      <c r="F123" s="322"/>
      <c r="G123" s="322"/>
      <c r="H123" s="347"/>
    </row>
    <row r="124" spans="1:8" s="346" customFormat="1" ht="20.25" hidden="1">
      <c r="A124" s="317"/>
      <c r="B124" s="318" t="s">
        <v>16</v>
      </c>
      <c r="C124" s="319"/>
      <c r="D124" s="321"/>
      <c r="E124" s="321"/>
      <c r="F124" s="322"/>
      <c r="G124" s="322"/>
      <c r="H124" s="347"/>
    </row>
    <row r="125" spans="1:8" s="351" customFormat="1" ht="20.25" hidden="1">
      <c r="A125" s="323"/>
      <c r="B125" s="324" t="s">
        <v>36</v>
      </c>
      <c r="C125" s="325"/>
      <c r="D125" s="326"/>
      <c r="E125" s="326"/>
      <c r="F125" s="327"/>
      <c r="G125" s="327"/>
      <c r="H125" s="350"/>
    </row>
    <row r="126" spans="1:8" s="351" customFormat="1" ht="20.25" hidden="1">
      <c r="A126" s="323"/>
      <c r="B126" s="324" t="s">
        <v>37</v>
      </c>
      <c r="C126" s="325"/>
      <c r="D126" s="326"/>
      <c r="E126" s="326"/>
      <c r="F126" s="327"/>
      <c r="G126" s="327"/>
      <c r="H126" s="350"/>
    </row>
    <row r="127" spans="1:8" s="351" customFormat="1" ht="20.25" hidden="1">
      <c r="A127" s="323"/>
      <c r="B127" s="324" t="s">
        <v>54</v>
      </c>
      <c r="C127" s="325"/>
      <c r="D127" s="326"/>
      <c r="E127" s="326"/>
      <c r="F127" s="327"/>
      <c r="G127" s="327"/>
      <c r="H127" s="350"/>
    </row>
    <row r="128" spans="1:8" s="351" customFormat="1" ht="20.25" hidden="1">
      <c r="A128" s="323"/>
      <c r="B128" s="324" t="s">
        <v>52</v>
      </c>
      <c r="C128" s="325"/>
      <c r="D128" s="326"/>
      <c r="E128" s="326"/>
      <c r="F128" s="327"/>
      <c r="G128" s="327"/>
      <c r="H128" s="350"/>
    </row>
    <row r="129" spans="1:8" s="351" customFormat="1" ht="20.25" hidden="1">
      <c r="A129" s="323"/>
      <c r="B129" s="324" t="s">
        <v>38</v>
      </c>
      <c r="C129" s="325"/>
      <c r="D129" s="326"/>
      <c r="E129" s="326"/>
      <c r="F129" s="327"/>
      <c r="G129" s="327"/>
      <c r="H129" s="350"/>
    </row>
    <row r="130" spans="1:8" s="351" customFormat="1" ht="31.5" hidden="1">
      <c r="A130" s="323"/>
      <c r="B130" s="324" t="s">
        <v>39</v>
      </c>
      <c r="C130" s="325"/>
      <c r="D130" s="326"/>
      <c r="E130" s="326"/>
      <c r="F130" s="327"/>
      <c r="G130" s="327"/>
      <c r="H130" s="350"/>
    </row>
    <row r="131" spans="1:8" s="351" customFormat="1" ht="20.25" hidden="1">
      <c r="A131" s="323"/>
      <c r="B131" s="324" t="s">
        <v>40</v>
      </c>
      <c r="C131" s="325"/>
      <c r="D131" s="326"/>
      <c r="E131" s="326"/>
      <c r="F131" s="327"/>
      <c r="G131" s="327"/>
      <c r="H131" s="350"/>
    </row>
    <row r="132" spans="1:8" s="351" customFormat="1" ht="20.25" hidden="1">
      <c r="A132" s="323"/>
      <c r="B132" s="324" t="s">
        <v>41</v>
      </c>
      <c r="C132" s="325"/>
      <c r="D132" s="326"/>
      <c r="E132" s="326"/>
      <c r="F132" s="327"/>
      <c r="G132" s="327"/>
      <c r="H132" s="350"/>
    </row>
    <row r="133" spans="1:8" s="351" customFormat="1" ht="20.25" hidden="1">
      <c r="A133" s="323"/>
      <c r="B133" s="324" t="s">
        <v>42</v>
      </c>
      <c r="C133" s="325"/>
      <c r="D133" s="326"/>
      <c r="E133" s="326"/>
      <c r="F133" s="327"/>
      <c r="G133" s="327"/>
      <c r="H133" s="350"/>
    </row>
    <row r="134" spans="1:8" s="351" customFormat="1" ht="20.25" hidden="1">
      <c r="A134" s="323"/>
      <c r="B134" s="324" t="s">
        <v>43</v>
      </c>
      <c r="C134" s="325"/>
      <c r="D134" s="326"/>
      <c r="E134" s="326"/>
      <c r="F134" s="327"/>
      <c r="G134" s="327"/>
      <c r="H134" s="350"/>
    </row>
    <row r="135" spans="1:8" s="351" customFormat="1" ht="17.25" customHeight="1" hidden="1">
      <c r="A135" s="323"/>
      <c r="B135" s="324" t="s">
        <v>44</v>
      </c>
      <c r="C135" s="325"/>
      <c r="D135" s="326"/>
      <c r="E135" s="326"/>
      <c r="F135" s="327"/>
      <c r="G135" s="327"/>
      <c r="H135" s="350"/>
    </row>
    <row r="136" spans="1:8" s="351" customFormat="1" ht="20.25" hidden="1">
      <c r="A136" s="323"/>
      <c r="B136" s="324" t="s">
        <v>45</v>
      </c>
      <c r="C136" s="325"/>
      <c r="D136" s="326"/>
      <c r="E136" s="326"/>
      <c r="F136" s="327"/>
      <c r="G136" s="327"/>
      <c r="H136" s="350"/>
    </row>
    <row r="137" spans="1:8" s="351" customFormat="1" ht="18.75" customHeight="1" hidden="1">
      <c r="A137" s="323"/>
      <c r="B137" s="324" t="s">
        <v>46</v>
      </c>
      <c r="C137" s="325"/>
      <c r="D137" s="326"/>
      <c r="E137" s="326"/>
      <c r="F137" s="327"/>
      <c r="G137" s="327"/>
      <c r="H137" s="350"/>
    </row>
    <row r="138" spans="1:8" s="351" customFormat="1" ht="20.25" hidden="1">
      <c r="A138" s="323"/>
      <c r="B138" s="324" t="s">
        <v>47</v>
      </c>
      <c r="C138" s="325"/>
      <c r="D138" s="326"/>
      <c r="E138" s="326"/>
      <c r="F138" s="327"/>
      <c r="G138" s="327"/>
      <c r="H138" s="350"/>
    </row>
    <row r="139" spans="1:8" s="351" customFormat="1" ht="20.25" hidden="1">
      <c r="A139" s="323"/>
      <c r="B139" s="324" t="s">
        <v>0</v>
      </c>
      <c r="C139" s="325"/>
      <c r="D139" s="326"/>
      <c r="E139" s="326"/>
      <c r="F139" s="327"/>
      <c r="G139" s="327"/>
      <c r="H139" s="350"/>
    </row>
    <row r="140" spans="1:8" s="351" customFormat="1" ht="31.5" hidden="1">
      <c r="A140" s="323"/>
      <c r="B140" s="324" t="s">
        <v>66</v>
      </c>
      <c r="C140" s="325"/>
      <c r="D140" s="326"/>
      <c r="E140" s="326"/>
      <c r="F140" s="327"/>
      <c r="G140" s="327"/>
      <c r="H140" s="350"/>
    </row>
    <row r="141" spans="1:8" s="351" customFormat="1" ht="20.25" hidden="1">
      <c r="A141" s="323"/>
      <c r="B141" s="324" t="s">
        <v>61</v>
      </c>
      <c r="C141" s="325"/>
      <c r="D141" s="326"/>
      <c r="E141" s="326"/>
      <c r="F141" s="327"/>
      <c r="G141" s="327"/>
      <c r="H141" s="352"/>
    </row>
    <row r="142" spans="1:8" s="351" customFormat="1" ht="20.25" hidden="1">
      <c r="A142" s="323"/>
      <c r="B142" s="324" t="s">
        <v>48</v>
      </c>
      <c r="C142" s="325"/>
      <c r="D142" s="326"/>
      <c r="E142" s="326"/>
      <c r="F142" s="327"/>
      <c r="G142" s="327"/>
      <c r="H142" s="352"/>
    </row>
    <row r="143" spans="1:8" s="351" customFormat="1" ht="20.25" hidden="1">
      <c r="A143" s="323"/>
      <c r="B143" s="324" t="s">
        <v>49</v>
      </c>
      <c r="C143" s="325"/>
      <c r="D143" s="326"/>
      <c r="E143" s="326"/>
      <c r="F143" s="327"/>
      <c r="G143" s="327"/>
      <c r="H143" s="352"/>
    </row>
    <row r="144" spans="1:8" s="346" customFormat="1" ht="20.25">
      <c r="A144" s="317">
        <v>602300</v>
      </c>
      <c r="B144" s="318" t="s">
        <v>35</v>
      </c>
      <c r="C144" s="319"/>
      <c r="D144" s="321"/>
      <c r="E144" s="321">
        <v>234.7</v>
      </c>
      <c r="F144" s="322"/>
      <c r="G144" s="322"/>
      <c r="H144" s="347"/>
    </row>
    <row r="145" spans="1:8" s="346" customFormat="1" ht="38.25" thickBot="1">
      <c r="A145" s="317">
        <v>602400</v>
      </c>
      <c r="B145" s="318" t="s">
        <v>22</v>
      </c>
      <c r="C145" s="319">
        <v>-1822.1</v>
      </c>
      <c r="D145" s="321"/>
      <c r="E145" s="321">
        <v>-325.8</v>
      </c>
      <c r="F145" s="322"/>
      <c r="G145" s="322"/>
      <c r="H145" s="347"/>
    </row>
    <row r="146" spans="1:8" s="14" customFormat="1" ht="21" customHeight="1" hidden="1" thickBot="1">
      <c r="A146" s="311">
        <v>603000</v>
      </c>
      <c r="B146" s="312" t="s">
        <v>30</v>
      </c>
      <c r="C146" s="313">
        <v>0</v>
      </c>
      <c r="D146" s="314"/>
      <c r="E146" s="88"/>
      <c r="F146" s="315"/>
      <c r="G146" s="316"/>
      <c r="H146" s="97"/>
    </row>
    <row r="147" spans="1:8" s="14" customFormat="1" ht="26.25" customHeight="1" thickBot="1">
      <c r="A147" s="36"/>
      <c r="B147" s="25" t="s">
        <v>60</v>
      </c>
      <c r="C147" s="144">
        <f>+C118+C146</f>
        <v>0</v>
      </c>
      <c r="D147" s="144">
        <f>+D145+D146</f>
        <v>0</v>
      </c>
      <c r="E147" s="144">
        <f>+E118+E146</f>
        <v>-1629.5</v>
      </c>
      <c r="F147" s="111"/>
      <c r="G147" s="112"/>
      <c r="H147" s="97"/>
    </row>
    <row r="148" spans="3:8" s="14" customFormat="1" ht="18">
      <c r="C148" s="58"/>
      <c r="D148" s="59"/>
      <c r="E148" s="60"/>
      <c r="F148" s="58"/>
      <c r="G148" s="61"/>
      <c r="H148" s="57"/>
    </row>
    <row r="149" spans="3:8" s="14" customFormat="1" ht="18">
      <c r="C149" s="61"/>
      <c r="D149" s="62"/>
      <c r="E149" s="63"/>
      <c r="F149" s="61"/>
      <c r="G149" s="61"/>
      <c r="H149" s="57"/>
    </row>
    <row r="150" spans="1:8" s="337" customFormat="1" ht="35.25" customHeight="1">
      <c r="A150" s="342" t="s">
        <v>228</v>
      </c>
      <c r="B150" s="342"/>
      <c r="C150" s="336"/>
      <c r="E150" s="340" t="s">
        <v>230</v>
      </c>
      <c r="F150" s="341"/>
      <c r="G150" s="336"/>
      <c r="H150" s="336"/>
    </row>
    <row r="151" spans="3:8" s="14" customFormat="1" ht="18">
      <c r="C151" s="61"/>
      <c r="D151" s="62"/>
      <c r="E151" s="63"/>
      <c r="F151" s="61"/>
      <c r="G151" s="61"/>
      <c r="H151" s="57"/>
    </row>
    <row r="152" spans="3:8" s="14" customFormat="1" ht="18">
      <c r="C152" s="61"/>
      <c r="D152" s="62"/>
      <c r="E152" s="63"/>
      <c r="F152" s="61"/>
      <c r="G152" s="61"/>
      <c r="H152" s="57"/>
    </row>
    <row r="153" spans="3:8" s="14" customFormat="1" ht="18">
      <c r="C153" s="61"/>
      <c r="D153" s="62"/>
      <c r="E153" s="63"/>
      <c r="F153" s="61"/>
      <c r="G153" s="61"/>
      <c r="H153" s="57"/>
    </row>
    <row r="154" spans="3:8" s="14" customFormat="1" ht="18">
      <c r="C154" s="61"/>
      <c r="D154" s="62"/>
      <c r="E154" s="63"/>
      <c r="F154" s="61"/>
      <c r="G154" s="61"/>
      <c r="H154" s="57"/>
    </row>
    <row r="155" spans="3:8" s="14" customFormat="1" ht="18">
      <c r="C155" s="61"/>
      <c r="D155" s="62"/>
      <c r="E155" s="63"/>
      <c r="F155" s="61"/>
      <c r="G155" s="61"/>
      <c r="H155" s="57"/>
    </row>
    <row r="156" spans="3:8" s="14" customFormat="1" ht="18">
      <c r="C156" s="61"/>
      <c r="D156" s="62"/>
      <c r="E156" s="63"/>
      <c r="F156" s="61"/>
      <c r="G156" s="61"/>
      <c r="H156" s="57"/>
    </row>
    <row r="157" spans="3:8" s="14" customFormat="1" ht="18">
      <c r="C157" s="61"/>
      <c r="D157" s="62"/>
      <c r="E157" s="63"/>
      <c r="F157" s="61"/>
      <c r="G157" s="61"/>
      <c r="H157" s="57"/>
    </row>
    <row r="158" spans="3:8" s="14" customFormat="1" ht="18">
      <c r="C158" s="61"/>
      <c r="D158" s="62"/>
      <c r="E158" s="63"/>
      <c r="F158" s="61"/>
      <c r="G158" s="61"/>
      <c r="H158" s="57"/>
    </row>
    <row r="159" spans="3:8" s="14" customFormat="1" ht="18">
      <c r="C159" s="61"/>
      <c r="D159" s="62"/>
      <c r="E159" s="63"/>
      <c r="F159" s="61"/>
      <c r="G159" s="61"/>
      <c r="H159" s="57"/>
    </row>
    <row r="160" spans="3:8" s="14" customFormat="1" ht="18">
      <c r="C160" s="61"/>
      <c r="D160" s="62"/>
      <c r="E160" s="63"/>
      <c r="F160" s="61"/>
      <c r="G160" s="61"/>
      <c r="H160" s="57"/>
    </row>
    <row r="161" spans="3:8" s="14" customFormat="1" ht="18">
      <c r="C161" s="61"/>
      <c r="D161" s="62"/>
      <c r="E161" s="63"/>
      <c r="F161" s="61"/>
      <c r="G161" s="61"/>
      <c r="H161" s="57"/>
    </row>
    <row r="162" spans="3:8" s="14" customFormat="1" ht="18">
      <c r="C162" s="61"/>
      <c r="D162" s="62"/>
      <c r="E162" s="63"/>
      <c r="F162" s="61"/>
      <c r="G162" s="61"/>
      <c r="H162" s="57"/>
    </row>
    <row r="163" spans="3:8" s="14" customFormat="1" ht="18">
      <c r="C163" s="61"/>
      <c r="D163" s="62"/>
      <c r="E163" s="63"/>
      <c r="F163" s="61"/>
      <c r="G163" s="61"/>
      <c r="H163" s="57"/>
    </row>
    <row r="164" spans="3:8" s="14" customFormat="1" ht="18">
      <c r="C164" s="61"/>
      <c r="D164" s="62"/>
      <c r="E164" s="63"/>
      <c r="F164" s="61"/>
      <c r="G164" s="61"/>
      <c r="H164" s="57"/>
    </row>
    <row r="165" spans="3:8" s="14" customFormat="1" ht="18">
      <c r="C165" s="61"/>
      <c r="D165" s="62"/>
      <c r="E165" s="63"/>
      <c r="F165" s="61"/>
      <c r="G165" s="61"/>
      <c r="H165" s="57"/>
    </row>
    <row r="166" spans="3:8" s="14" customFormat="1" ht="18">
      <c r="C166" s="61"/>
      <c r="D166" s="62"/>
      <c r="E166" s="63"/>
      <c r="F166" s="61"/>
      <c r="G166" s="61"/>
      <c r="H166" s="57"/>
    </row>
    <row r="167" spans="3:8" s="14" customFormat="1" ht="18">
      <c r="C167" s="61"/>
      <c r="D167" s="62"/>
      <c r="E167" s="63"/>
      <c r="F167" s="61"/>
      <c r="G167" s="61"/>
      <c r="H167" s="57"/>
    </row>
    <row r="168" spans="3:8" s="14" customFormat="1" ht="18">
      <c r="C168" s="61"/>
      <c r="D168" s="62"/>
      <c r="E168" s="63"/>
      <c r="F168" s="61"/>
      <c r="G168" s="61"/>
      <c r="H168" s="57"/>
    </row>
    <row r="169" spans="3:8" s="14" customFormat="1" ht="18">
      <c r="C169" s="61"/>
      <c r="D169" s="62"/>
      <c r="E169" s="63"/>
      <c r="F169" s="61"/>
      <c r="G169" s="61"/>
      <c r="H169" s="57"/>
    </row>
    <row r="170" spans="3:8" s="14" customFormat="1" ht="18">
      <c r="C170" s="61"/>
      <c r="D170" s="62"/>
      <c r="E170" s="63"/>
      <c r="F170" s="61"/>
      <c r="G170" s="61"/>
      <c r="H170" s="57"/>
    </row>
    <row r="171" spans="3:8" s="14" customFormat="1" ht="18">
      <c r="C171" s="61"/>
      <c r="D171" s="62"/>
      <c r="E171" s="63"/>
      <c r="F171" s="61"/>
      <c r="G171" s="61"/>
      <c r="H171" s="57"/>
    </row>
    <row r="172" spans="3:8" s="14" customFormat="1" ht="18">
      <c r="C172" s="61"/>
      <c r="D172" s="62"/>
      <c r="E172" s="63"/>
      <c r="F172" s="61"/>
      <c r="G172" s="61"/>
      <c r="H172" s="57"/>
    </row>
    <row r="173" spans="3:8" s="14" customFormat="1" ht="18">
      <c r="C173" s="61"/>
      <c r="D173" s="62"/>
      <c r="E173" s="63"/>
      <c r="F173" s="61"/>
      <c r="G173" s="61"/>
      <c r="H173" s="57"/>
    </row>
    <row r="174" spans="3:8" s="14" customFormat="1" ht="18">
      <c r="C174" s="61"/>
      <c r="D174" s="62"/>
      <c r="E174" s="63"/>
      <c r="F174" s="61"/>
      <c r="G174" s="61"/>
      <c r="H174" s="57"/>
    </row>
    <row r="175" spans="3:8" ht="18.75">
      <c r="C175" s="56"/>
      <c r="D175" s="64"/>
      <c r="E175" s="64"/>
      <c r="F175" s="64"/>
      <c r="G175" s="56"/>
      <c r="H175" s="56"/>
    </row>
    <row r="176" spans="3:8" ht="18.75">
      <c r="C176" s="56"/>
      <c r="D176" s="64"/>
      <c r="E176" s="64"/>
      <c r="F176" s="64"/>
      <c r="G176" s="56"/>
      <c r="H176" s="56"/>
    </row>
  </sheetData>
  <sheetProtection/>
  <mergeCells count="4">
    <mergeCell ref="A2:G2"/>
    <mergeCell ref="E1:G1"/>
    <mergeCell ref="E150:F150"/>
    <mergeCell ref="A150:B150"/>
  </mergeCells>
  <printOptions horizontalCentered="1"/>
  <pageMargins left="0" right="0" top="0.6299212598425197" bottom="0" header="0" footer="0"/>
  <pageSetup fitToHeight="5" horizontalDpi="600" verticalDpi="600" orientation="portrait" paperSize="9" scale="40" r:id="rId3"/>
  <headerFooter alignWithMargins="0">
    <oddFooter>&amp;C&amp;P</oddFooter>
  </headerFooter>
  <rowBreaks count="1" manualBreakCount="1">
    <brk id="5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showZeros="0" zoomScale="75" zoomScaleNormal="75" zoomScaleSheetLayoutView="75" zoomScalePageLayoutView="0" workbookViewId="0" topLeftCell="A1">
      <selection activeCell="C69" sqref="C69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0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2:5" ht="83.25" customHeight="1" thickBot="1">
      <c r="B1" s="309"/>
      <c r="C1" s="343" t="s">
        <v>226</v>
      </c>
      <c r="D1" s="343"/>
      <c r="E1" s="343"/>
    </row>
    <row r="2" spans="1:7" ht="83.25" customHeight="1" thickBot="1">
      <c r="A2" s="338" t="s">
        <v>227</v>
      </c>
      <c r="B2" s="338"/>
      <c r="C2" s="338"/>
      <c r="D2" s="338"/>
      <c r="E2" s="338"/>
      <c r="F2" s="338"/>
      <c r="G2" s="338"/>
    </row>
    <row r="3" spans="1:5" s="19" customFormat="1" ht="69" customHeight="1" thickBot="1">
      <c r="A3" s="42" t="s">
        <v>1</v>
      </c>
      <c r="B3" s="43" t="s">
        <v>2</v>
      </c>
      <c r="C3" s="18" t="s">
        <v>222</v>
      </c>
      <c r="D3" s="18" t="s">
        <v>62</v>
      </c>
      <c r="E3" s="45" t="s">
        <v>50</v>
      </c>
    </row>
    <row r="4" spans="1:5" s="19" customFormat="1" ht="36" customHeight="1" thickBot="1">
      <c r="A4" s="42"/>
      <c r="B4" s="4" t="s">
        <v>20</v>
      </c>
      <c r="C4" s="44"/>
      <c r="D4" s="18"/>
      <c r="E4" s="45"/>
    </row>
    <row r="5" spans="1:5" s="19" customFormat="1" ht="24" customHeight="1" thickBot="1">
      <c r="A5" s="154">
        <v>10000000</v>
      </c>
      <c r="B5" s="155" t="s">
        <v>3</v>
      </c>
      <c r="C5" s="151">
        <f>C6</f>
        <v>48.1</v>
      </c>
      <c r="D5" s="152">
        <f>D6</f>
        <v>15.153</v>
      </c>
      <c r="E5" s="153">
        <f aca="true" t="shared" si="0" ref="E5:E23">IF(C5=0,"",$D5/C5*100)</f>
        <v>31.503118503118504</v>
      </c>
    </row>
    <row r="6" spans="1:5" s="19" customFormat="1" ht="23.25" customHeight="1" thickBot="1">
      <c r="A6" s="51">
        <v>19000000</v>
      </c>
      <c r="B6" s="52" t="s">
        <v>65</v>
      </c>
      <c r="C6" s="114">
        <f>C7</f>
        <v>48.1</v>
      </c>
      <c r="D6" s="115">
        <f>D7</f>
        <v>15.153</v>
      </c>
      <c r="E6" s="113">
        <f t="shared" si="0"/>
        <v>31.503118503118504</v>
      </c>
    </row>
    <row r="7" spans="1:5" s="19" customFormat="1" ht="20.25" customHeight="1" thickBot="1">
      <c r="A7" s="53">
        <v>19010000</v>
      </c>
      <c r="B7" s="54" t="s">
        <v>21</v>
      </c>
      <c r="C7" s="116">
        <f>C8+C9+C10</f>
        <v>48.1</v>
      </c>
      <c r="D7" s="116">
        <f>D8+D9+D10</f>
        <v>15.153</v>
      </c>
      <c r="E7" s="113">
        <f t="shared" si="0"/>
        <v>31.503118503118504</v>
      </c>
    </row>
    <row r="8" spans="1:5" s="19" customFormat="1" ht="36" customHeight="1" thickBot="1">
      <c r="A8" s="55" t="s">
        <v>109</v>
      </c>
      <c r="B8" s="54" t="s">
        <v>81</v>
      </c>
      <c r="C8" s="117">
        <v>25.8</v>
      </c>
      <c r="D8" s="118">
        <v>9.319</v>
      </c>
      <c r="E8" s="113">
        <f t="shared" si="0"/>
        <v>36.12015503875969</v>
      </c>
    </row>
    <row r="9" spans="1:5" s="11" customFormat="1" ht="26.25" customHeight="1" thickBot="1">
      <c r="A9" s="55" t="s">
        <v>110</v>
      </c>
      <c r="B9" s="54" t="s">
        <v>82</v>
      </c>
      <c r="C9" s="117">
        <v>2.8</v>
      </c>
      <c r="D9" s="118">
        <v>0.69</v>
      </c>
      <c r="E9" s="113">
        <f t="shared" si="0"/>
        <v>24.642857142857142</v>
      </c>
    </row>
    <row r="10" spans="1:5" s="2" customFormat="1" ht="40.5" customHeight="1" thickBot="1">
      <c r="A10" s="166" t="s">
        <v>111</v>
      </c>
      <c r="B10" s="167" t="s">
        <v>83</v>
      </c>
      <c r="C10" s="119">
        <v>19.5</v>
      </c>
      <c r="D10" s="119">
        <v>5.144</v>
      </c>
      <c r="E10" s="120">
        <f t="shared" si="0"/>
        <v>26.37948717948718</v>
      </c>
    </row>
    <row r="11" spans="1:5" s="2" customFormat="1" ht="21" thickBot="1">
      <c r="A11" s="154">
        <v>20000000</v>
      </c>
      <c r="B11" s="156" t="s">
        <v>6</v>
      </c>
      <c r="C11" s="157">
        <f>C12+C15</f>
        <v>2577.1</v>
      </c>
      <c r="D11" s="157">
        <f>D12+D15</f>
        <v>615.274</v>
      </c>
      <c r="E11" s="158">
        <f t="shared" si="0"/>
        <v>23.87466532148539</v>
      </c>
    </row>
    <row r="12" spans="1:5" s="2" customFormat="1" ht="18.75">
      <c r="A12" s="69">
        <v>24000000</v>
      </c>
      <c r="B12" s="70" t="s">
        <v>88</v>
      </c>
      <c r="C12" s="165">
        <f>C13+C14</f>
        <v>5</v>
      </c>
      <c r="D12" s="165">
        <f>D13+D14</f>
        <v>6.916</v>
      </c>
      <c r="E12" s="165">
        <f t="shared" si="0"/>
        <v>138.32</v>
      </c>
    </row>
    <row r="13" spans="1:5" s="2" customFormat="1" ht="39" customHeight="1">
      <c r="A13" s="161">
        <v>24062100</v>
      </c>
      <c r="B13" s="162" t="s">
        <v>129</v>
      </c>
      <c r="C13" s="163">
        <v>5</v>
      </c>
      <c r="D13" s="163">
        <v>6.916</v>
      </c>
      <c r="E13" s="163">
        <f t="shared" si="0"/>
        <v>138.32</v>
      </c>
    </row>
    <row r="14" spans="1:5" s="2" customFormat="1" ht="40.5" customHeight="1" hidden="1">
      <c r="A14" s="66">
        <v>24170000</v>
      </c>
      <c r="B14" s="65" t="s">
        <v>187</v>
      </c>
      <c r="C14" s="163">
        <v>0</v>
      </c>
      <c r="D14" s="163">
        <v>0</v>
      </c>
      <c r="E14" s="163">
        <f t="shared" si="0"/>
      </c>
    </row>
    <row r="15" spans="1:5" s="2" customFormat="1" ht="24" customHeight="1" thickBot="1">
      <c r="A15" s="12">
        <v>25000000</v>
      </c>
      <c r="B15" s="13" t="s">
        <v>10</v>
      </c>
      <c r="C15" s="164">
        <v>2572.1</v>
      </c>
      <c r="D15" s="164">
        <v>608.358</v>
      </c>
      <c r="E15" s="163">
        <f t="shared" si="0"/>
        <v>23.652190816842268</v>
      </c>
    </row>
    <row r="16" spans="1:5" s="2" customFormat="1" ht="21" hidden="1" thickBot="1">
      <c r="A16" s="154">
        <v>30000000</v>
      </c>
      <c r="B16" s="155" t="s">
        <v>31</v>
      </c>
      <c r="C16" s="159">
        <f>+C17</f>
        <v>0</v>
      </c>
      <c r="D16" s="159">
        <f>+D17</f>
        <v>0</v>
      </c>
      <c r="E16" s="160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23">
        <v>0</v>
      </c>
      <c r="D17" s="123">
        <v>0</v>
      </c>
      <c r="E17" s="85">
        <f t="shared" si="0"/>
      </c>
    </row>
    <row r="18" spans="1:5" s="11" customFormat="1" ht="25.5" customHeight="1" hidden="1" thickBot="1">
      <c r="A18" s="71">
        <v>40000000</v>
      </c>
      <c r="B18" s="80" t="s">
        <v>63</v>
      </c>
      <c r="C18" s="124">
        <f>C19</f>
        <v>0</v>
      </c>
      <c r="D18" s="124">
        <f>D19</f>
        <v>0</v>
      </c>
      <c r="E18" s="122">
        <f t="shared" si="0"/>
      </c>
    </row>
    <row r="19" spans="1:5" s="11" customFormat="1" ht="25.5" customHeight="1" hidden="1">
      <c r="A19" s="48">
        <v>41030000</v>
      </c>
      <c r="B19" s="49" t="s">
        <v>9</v>
      </c>
      <c r="C19" s="121">
        <f>C20+C21</f>
        <v>0</v>
      </c>
      <c r="D19" s="121">
        <f>D20</f>
        <v>0</v>
      </c>
      <c r="E19" s="85">
        <f t="shared" si="0"/>
      </c>
    </row>
    <row r="20" spans="1:5" s="11" customFormat="1" ht="15" customHeight="1" hidden="1">
      <c r="A20" s="50"/>
      <c r="B20" s="81"/>
      <c r="C20" s="121">
        <v>0</v>
      </c>
      <c r="D20" s="121">
        <v>0</v>
      </c>
      <c r="E20" s="85">
        <f t="shared" si="0"/>
      </c>
    </row>
    <row r="21" spans="1:5" s="11" customFormat="1" ht="16.5" customHeight="1" hidden="1" thickBot="1">
      <c r="A21" s="82"/>
      <c r="B21" s="83"/>
      <c r="C21" s="125">
        <v>0</v>
      </c>
      <c r="D21" s="125">
        <v>0</v>
      </c>
      <c r="E21" s="126"/>
    </row>
    <row r="22" spans="1:5" s="11" customFormat="1" ht="21" customHeight="1" thickBot="1">
      <c r="A22" s="168"/>
      <c r="B22" s="169" t="s">
        <v>64</v>
      </c>
      <c r="C22" s="170">
        <f>C5+C11+C16+C18</f>
        <v>2625.2</v>
      </c>
      <c r="D22" s="170">
        <f>D5+D11+D16+D18</f>
        <v>630.427</v>
      </c>
      <c r="E22" s="171">
        <f t="shared" si="0"/>
        <v>24.014436995276554</v>
      </c>
    </row>
    <row r="23" spans="1:5" s="21" customFormat="1" ht="30.75" customHeight="1" thickBot="1">
      <c r="A23" s="172"/>
      <c r="B23" s="173" t="s">
        <v>23</v>
      </c>
      <c r="C23" s="174">
        <f>C22</f>
        <v>2625.2</v>
      </c>
      <c r="D23" s="174">
        <f>D22</f>
        <v>630.427</v>
      </c>
      <c r="E23" s="175">
        <f t="shared" si="0"/>
        <v>24.014436995276554</v>
      </c>
    </row>
    <row r="24" spans="1:6" ht="21" thickBot="1">
      <c r="A24" s="38"/>
      <c r="B24" s="4" t="s">
        <v>25</v>
      </c>
      <c r="C24" s="127"/>
      <c r="D24" s="128"/>
      <c r="E24" s="129"/>
      <c r="F24" s="15"/>
    </row>
    <row r="25" spans="1:6" ht="20.25">
      <c r="A25" s="74" t="s">
        <v>153</v>
      </c>
      <c r="B25" s="46" t="s">
        <v>26</v>
      </c>
      <c r="C25" s="145">
        <v>50</v>
      </c>
      <c r="D25" s="104">
        <v>35.8</v>
      </c>
      <c r="E25" s="130">
        <f aca="true" t="shared" si="1" ref="E25:E41">IF(C25=0,"",IF(($D25/C25*100)&gt;=200,"В/100",$D25/C25*100))</f>
        <v>71.6</v>
      </c>
      <c r="F25" s="16"/>
    </row>
    <row r="26" spans="1:5" ht="20.25">
      <c r="A26" s="72" t="s">
        <v>154</v>
      </c>
      <c r="B26" s="30" t="s">
        <v>27</v>
      </c>
      <c r="C26" s="98">
        <v>2060.6</v>
      </c>
      <c r="D26" s="99">
        <v>271.2</v>
      </c>
      <c r="E26" s="130">
        <f t="shared" si="1"/>
        <v>13.161215180044646</v>
      </c>
    </row>
    <row r="27" spans="1:5" ht="20.25">
      <c r="A27" s="72" t="s">
        <v>198</v>
      </c>
      <c r="B27" s="30" t="s">
        <v>199</v>
      </c>
      <c r="C27" s="98">
        <v>1000</v>
      </c>
      <c r="D27" s="99"/>
      <c r="E27" s="130">
        <f t="shared" si="1"/>
        <v>0</v>
      </c>
    </row>
    <row r="28" spans="1:5" ht="20.25">
      <c r="A28" s="72" t="s">
        <v>155</v>
      </c>
      <c r="B28" s="30" t="s">
        <v>161</v>
      </c>
      <c r="C28" s="98">
        <v>535.3</v>
      </c>
      <c r="D28" s="99">
        <v>116.6</v>
      </c>
      <c r="E28" s="130">
        <f t="shared" si="1"/>
        <v>21.782178217821784</v>
      </c>
    </row>
    <row r="29" spans="1:5" ht="20.25">
      <c r="A29" s="72" t="s">
        <v>156</v>
      </c>
      <c r="B29" s="32" t="s">
        <v>28</v>
      </c>
      <c r="C29" s="100">
        <v>134.6</v>
      </c>
      <c r="D29" s="101">
        <v>8.5</v>
      </c>
      <c r="E29" s="131">
        <f t="shared" si="1"/>
        <v>6.315007429420505</v>
      </c>
    </row>
    <row r="30" spans="1:5" ht="20.25">
      <c r="A30" s="72" t="s">
        <v>157</v>
      </c>
      <c r="B30" s="31" t="s">
        <v>29</v>
      </c>
      <c r="C30" s="100"/>
      <c r="D30" s="101"/>
      <c r="E30" s="131">
        <f>IF(C30=0,"",IF(($D30/C30*100)&gt;=200,"В/100",$D30/C30*100))</f>
      </c>
    </row>
    <row r="31" spans="1:5" ht="20.25">
      <c r="A31" s="72" t="s">
        <v>158</v>
      </c>
      <c r="B31" s="32" t="s">
        <v>90</v>
      </c>
      <c r="C31" s="100">
        <v>277.4</v>
      </c>
      <c r="D31" s="101">
        <v>31.3</v>
      </c>
      <c r="E31" s="131">
        <f>IF(C31=0,"",IF(($D31/C31*100)&gt;=200,"В/100",$D31/C31*100))</f>
        <v>11.28334534967556</v>
      </c>
    </row>
    <row r="32" spans="1:5" ht="20.25" customHeight="1">
      <c r="A32" s="73" t="s">
        <v>178</v>
      </c>
      <c r="B32" s="31" t="s">
        <v>179</v>
      </c>
      <c r="C32" s="100">
        <v>376.4</v>
      </c>
      <c r="D32" s="100">
        <v>325.8</v>
      </c>
      <c r="E32" s="131">
        <f t="shared" si="1"/>
        <v>86.55685441020192</v>
      </c>
    </row>
    <row r="33" spans="1:6" s="21" customFormat="1" ht="27" customHeight="1" hidden="1">
      <c r="A33" s="73">
        <v>180000</v>
      </c>
      <c r="B33" s="33" t="s">
        <v>130</v>
      </c>
      <c r="C33" s="132"/>
      <c r="D33" s="101"/>
      <c r="E33" s="131">
        <f t="shared" si="1"/>
      </c>
      <c r="F33" s="22"/>
    </row>
    <row r="34" spans="1:6" s="21" customFormat="1" ht="23.25" customHeight="1" hidden="1">
      <c r="A34" s="73" t="s">
        <v>180</v>
      </c>
      <c r="B34" s="33" t="s">
        <v>181</v>
      </c>
      <c r="C34" s="132"/>
      <c r="D34" s="132"/>
      <c r="E34" s="131">
        <f t="shared" si="1"/>
      </c>
      <c r="F34" s="22"/>
    </row>
    <row r="35" spans="1:6" s="21" customFormat="1" ht="39" customHeight="1" hidden="1">
      <c r="A35" s="73"/>
      <c r="B35" s="33"/>
      <c r="C35" s="132"/>
      <c r="D35" s="101"/>
      <c r="E35" s="131"/>
      <c r="F35" s="22"/>
    </row>
    <row r="36" spans="1:6" s="21" customFormat="1" ht="27" customHeight="1" hidden="1">
      <c r="A36" s="73" t="s">
        <v>159</v>
      </c>
      <c r="B36" s="33" t="s">
        <v>164</v>
      </c>
      <c r="C36" s="132"/>
      <c r="D36" s="101"/>
      <c r="E36" s="131">
        <f t="shared" si="1"/>
      </c>
      <c r="F36" s="22"/>
    </row>
    <row r="37" spans="1:6" s="21" customFormat="1" ht="27" customHeight="1">
      <c r="A37" s="150" t="s">
        <v>160</v>
      </c>
      <c r="B37" s="33" t="s">
        <v>167</v>
      </c>
      <c r="C37" s="132">
        <v>73.1</v>
      </c>
      <c r="D37" s="132"/>
      <c r="E37" s="131">
        <f t="shared" si="1"/>
        <v>0</v>
      </c>
      <c r="F37" s="22"/>
    </row>
    <row r="38" spans="1:6" s="21" customFormat="1" ht="27" customHeight="1" hidden="1">
      <c r="A38" s="77" t="s">
        <v>183</v>
      </c>
      <c r="B38" s="31" t="s">
        <v>182</v>
      </c>
      <c r="C38" s="101"/>
      <c r="D38" s="101"/>
      <c r="E38" s="131">
        <f t="shared" si="1"/>
      </c>
      <c r="F38" s="22"/>
    </row>
    <row r="39" spans="1:5" s="21" customFormat="1" ht="29.25" customHeight="1" thickBot="1">
      <c r="A39" s="75"/>
      <c r="B39" s="76" t="s">
        <v>57</v>
      </c>
      <c r="C39" s="133">
        <f>C29+C30+C31+C32+C25+C26+C28+C37+C27</f>
        <v>4507.4</v>
      </c>
      <c r="D39" s="133">
        <f>D29+D30+D31+D32+D25+D26+D28+D37+D27</f>
        <v>789.2</v>
      </c>
      <c r="E39" s="134">
        <f t="shared" si="1"/>
        <v>17.508985224297824</v>
      </c>
    </row>
    <row r="40" spans="1:5" s="21" customFormat="1" ht="23.25" customHeight="1" hidden="1" thickBot="1">
      <c r="A40" s="78" t="s">
        <v>176</v>
      </c>
      <c r="B40" s="79" t="s">
        <v>177</v>
      </c>
      <c r="C40" s="135"/>
      <c r="D40" s="135"/>
      <c r="E40" s="131">
        <f t="shared" si="1"/>
      </c>
    </row>
    <row r="41" spans="1:5" ht="21" thickBot="1">
      <c r="A41" s="47"/>
      <c r="B41" s="25" t="s">
        <v>58</v>
      </c>
      <c r="C41" s="106">
        <f>SUM(C39:C40)</f>
        <v>4507.4</v>
      </c>
      <c r="D41" s="106">
        <f>SUM(D39:D40)</f>
        <v>789.2</v>
      </c>
      <c r="E41" s="136">
        <f t="shared" si="1"/>
        <v>17.508985224297824</v>
      </c>
    </row>
    <row r="42" spans="1:5" ht="21" thickBot="1">
      <c r="A42" s="39"/>
      <c r="B42" s="23" t="s">
        <v>131</v>
      </c>
      <c r="C42" s="108"/>
      <c r="D42" s="109"/>
      <c r="E42" s="137"/>
    </row>
    <row r="43" spans="1:5" ht="37.5" hidden="1">
      <c r="A43" s="67">
        <v>601000</v>
      </c>
      <c r="B43" s="68" t="s">
        <v>132</v>
      </c>
      <c r="C43" s="138">
        <f>+C44+C45</f>
        <v>0</v>
      </c>
      <c r="D43" s="139">
        <f>D44+D45</f>
        <v>0</v>
      </c>
      <c r="E43" s="140"/>
    </row>
    <row r="44" spans="1:5" ht="37.5" hidden="1">
      <c r="A44" s="34">
        <v>601100</v>
      </c>
      <c r="B44" s="35" t="s">
        <v>133</v>
      </c>
      <c r="C44" s="141"/>
      <c r="D44" s="142"/>
      <c r="E44" s="143"/>
    </row>
    <row r="45" spans="1:5" ht="20.25" hidden="1">
      <c r="A45" s="34">
        <v>601200</v>
      </c>
      <c r="B45" s="35" t="s">
        <v>134</v>
      </c>
      <c r="C45" s="141"/>
      <c r="D45" s="142"/>
      <c r="E45" s="143"/>
    </row>
    <row r="46" spans="1:5" s="320" customFormat="1" ht="20.25">
      <c r="A46" s="329">
        <v>602000</v>
      </c>
      <c r="B46" s="310" t="s">
        <v>32</v>
      </c>
      <c r="C46" s="330"/>
      <c r="D46" s="330">
        <v>158.8</v>
      </c>
      <c r="E46" s="331"/>
    </row>
    <row r="47" spans="1:5" s="320" customFormat="1" ht="20.25">
      <c r="A47" s="329">
        <v>602100</v>
      </c>
      <c r="B47" s="310" t="s">
        <v>33</v>
      </c>
      <c r="C47" s="330"/>
      <c r="D47" s="330">
        <v>1484.3</v>
      </c>
      <c r="E47" s="331"/>
    </row>
    <row r="48" spans="1:5" s="320" customFormat="1" ht="20.25">
      <c r="A48" s="329">
        <v>602200</v>
      </c>
      <c r="B48" s="310" t="s">
        <v>34</v>
      </c>
      <c r="C48" s="330"/>
      <c r="D48" s="330">
        <v>2368.8</v>
      </c>
      <c r="E48" s="331"/>
    </row>
    <row r="49" spans="1:5" s="320" customFormat="1" ht="20.25" hidden="1">
      <c r="A49" s="329"/>
      <c r="B49" s="310" t="s">
        <v>15</v>
      </c>
      <c r="C49" s="330"/>
      <c r="D49" s="330"/>
      <c r="E49" s="331"/>
    </row>
    <row r="50" spans="1:5" s="320" customFormat="1" ht="20.25" hidden="1">
      <c r="A50" s="329"/>
      <c r="B50" s="310" t="s">
        <v>13</v>
      </c>
      <c r="C50" s="330"/>
      <c r="D50" s="330"/>
      <c r="E50" s="331"/>
    </row>
    <row r="51" spans="1:5" s="320" customFormat="1" ht="20.25" hidden="1">
      <c r="A51" s="329"/>
      <c r="B51" s="310" t="s">
        <v>14</v>
      </c>
      <c r="C51" s="330"/>
      <c r="D51" s="330"/>
      <c r="E51" s="331"/>
    </row>
    <row r="52" spans="1:5" s="320" customFormat="1" ht="20.25" hidden="1">
      <c r="A52" s="329"/>
      <c r="B52" s="310" t="s">
        <v>16</v>
      </c>
      <c r="C52" s="330"/>
      <c r="D52" s="330"/>
      <c r="E52" s="331"/>
    </row>
    <row r="53" spans="1:5" s="320" customFormat="1" ht="20.25" hidden="1">
      <c r="A53" s="332"/>
      <c r="B53" s="333" t="s">
        <v>135</v>
      </c>
      <c r="C53" s="334"/>
      <c r="D53" s="334"/>
      <c r="E53" s="335"/>
    </row>
    <row r="54" spans="1:5" s="320" customFormat="1" ht="20.25" hidden="1">
      <c r="A54" s="332"/>
      <c r="B54" s="333" t="s">
        <v>136</v>
      </c>
      <c r="C54" s="334"/>
      <c r="D54" s="334"/>
      <c r="E54" s="335"/>
    </row>
    <row r="55" spans="1:5" s="320" customFormat="1" ht="20.25" hidden="1">
      <c r="A55" s="332"/>
      <c r="B55" s="333" t="s">
        <v>137</v>
      </c>
      <c r="C55" s="334"/>
      <c r="D55" s="334"/>
      <c r="E55" s="335"/>
    </row>
    <row r="56" spans="1:5" s="320" customFormat="1" ht="20.25" hidden="1">
      <c r="A56" s="332"/>
      <c r="B56" s="333" t="s">
        <v>138</v>
      </c>
      <c r="C56" s="334"/>
      <c r="D56" s="334"/>
      <c r="E56" s="335"/>
    </row>
    <row r="57" spans="1:5" s="320" customFormat="1" ht="20.25" hidden="1">
      <c r="A57" s="332"/>
      <c r="B57" s="333" t="s">
        <v>139</v>
      </c>
      <c r="C57" s="334"/>
      <c r="D57" s="334"/>
      <c r="E57" s="335"/>
    </row>
    <row r="58" spans="1:5" s="320" customFormat="1" ht="20.25" hidden="1">
      <c r="A58" s="332"/>
      <c r="B58" s="333" t="s">
        <v>140</v>
      </c>
      <c r="C58" s="334"/>
      <c r="D58" s="334"/>
      <c r="E58" s="335"/>
    </row>
    <row r="59" spans="1:5" s="320" customFormat="1" ht="20.25" hidden="1">
      <c r="A59" s="332"/>
      <c r="B59" s="333" t="s">
        <v>141</v>
      </c>
      <c r="C59" s="334"/>
      <c r="D59" s="334"/>
      <c r="E59" s="335"/>
    </row>
    <row r="60" spans="1:5" s="320" customFormat="1" ht="20.25" hidden="1">
      <c r="A60" s="332"/>
      <c r="B60" s="333" t="s">
        <v>142</v>
      </c>
      <c r="C60" s="334"/>
      <c r="D60" s="334"/>
      <c r="E60" s="335"/>
    </row>
    <row r="61" spans="1:5" s="320" customFormat="1" ht="20.25" hidden="1">
      <c r="A61" s="332"/>
      <c r="B61" s="333" t="s">
        <v>143</v>
      </c>
      <c r="C61" s="334"/>
      <c r="D61" s="334"/>
      <c r="E61" s="335"/>
    </row>
    <row r="62" spans="1:5" s="320" customFormat="1" ht="20.25" hidden="1">
      <c r="A62" s="332"/>
      <c r="B62" s="333" t="s">
        <v>144</v>
      </c>
      <c r="C62" s="334"/>
      <c r="D62" s="334"/>
      <c r="E62" s="335"/>
    </row>
    <row r="63" spans="1:5" s="320" customFormat="1" ht="20.25" hidden="1">
      <c r="A63" s="332"/>
      <c r="B63" s="333" t="s">
        <v>145</v>
      </c>
      <c r="C63" s="334"/>
      <c r="D63" s="334"/>
      <c r="E63" s="335"/>
    </row>
    <row r="64" spans="1:5" s="320" customFormat="1" ht="20.25">
      <c r="A64" s="329">
        <v>602300</v>
      </c>
      <c r="B64" s="310" t="s">
        <v>146</v>
      </c>
      <c r="C64" s="330"/>
      <c r="D64" s="330">
        <v>717.5</v>
      </c>
      <c r="E64" s="331"/>
    </row>
    <row r="65" spans="1:5" s="320" customFormat="1" ht="37.5">
      <c r="A65" s="329">
        <v>602400</v>
      </c>
      <c r="B65" s="310" t="s">
        <v>22</v>
      </c>
      <c r="C65" s="330">
        <v>1822.1</v>
      </c>
      <c r="D65" s="330">
        <v>325.8</v>
      </c>
      <c r="E65" s="331"/>
    </row>
    <row r="66" spans="1:5" ht="21" thickBot="1">
      <c r="A66" s="75"/>
      <c r="B66" s="76" t="s">
        <v>147</v>
      </c>
      <c r="C66" s="328">
        <f>C46</f>
        <v>0</v>
      </c>
      <c r="D66" s="328">
        <f>D46</f>
        <v>158.8</v>
      </c>
      <c r="E66" s="134"/>
    </row>
    <row r="67" spans="3:5" ht="18">
      <c r="C67" s="17"/>
      <c r="D67" s="41"/>
      <c r="E67" s="17"/>
    </row>
    <row r="68" spans="2:6" ht="18.75">
      <c r="B68" s="146" t="s">
        <v>228</v>
      </c>
      <c r="C68" s="61"/>
      <c r="D68" s="14"/>
      <c r="E68" s="344" t="s">
        <v>229</v>
      </c>
      <c r="F68" s="345"/>
    </row>
    <row r="69" spans="2:5" ht="38.25" customHeight="1">
      <c r="B69" s="146"/>
      <c r="C69" s="61"/>
      <c r="D69" s="147"/>
      <c r="E69" s="17"/>
    </row>
    <row r="70" spans="3:5" ht="18">
      <c r="C70" s="17"/>
      <c r="D70" s="41"/>
      <c r="E70" s="17"/>
    </row>
    <row r="71" spans="3:5" ht="18">
      <c r="C71" s="17"/>
      <c r="D71" s="41"/>
      <c r="E71" s="17"/>
    </row>
    <row r="72" spans="3:5" ht="18">
      <c r="C72" s="17"/>
      <c r="D72" s="41"/>
      <c r="E72" s="17"/>
    </row>
    <row r="73" spans="3:5" ht="18">
      <c r="C73" s="17"/>
      <c r="D73" s="41"/>
      <c r="E73" s="17"/>
    </row>
    <row r="74" spans="3:5" ht="18">
      <c r="C74" s="17"/>
      <c r="D74" s="41"/>
      <c r="E74" s="17"/>
    </row>
    <row r="75" spans="3:5" ht="18">
      <c r="C75" s="17"/>
      <c r="D75" s="41"/>
      <c r="E75" s="17"/>
    </row>
    <row r="76" spans="3:5" ht="18">
      <c r="C76" s="17"/>
      <c r="D76" s="41"/>
      <c r="E76" s="17"/>
    </row>
    <row r="77" spans="3:5" ht="18">
      <c r="C77" s="17"/>
      <c r="D77" s="41"/>
      <c r="E77" s="17"/>
    </row>
    <row r="78" spans="3:5" ht="18">
      <c r="C78" s="17"/>
      <c r="D78" s="41"/>
      <c r="E78" s="17"/>
    </row>
    <row r="79" spans="3:5" ht="18">
      <c r="C79" s="17"/>
      <c r="D79" s="41"/>
      <c r="E79" s="17"/>
    </row>
    <row r="80" spans="3:5" ht="18">
      <c r="C80" s="17"/>
      <c r="D80" s="41"/>
      <c r="E80" s="17"/>
    </row>
    <row r="81" spans="3:5" ht="18">
      <c r="C81" s="17"/>
      <c r="D81" s="41"/>
      <c r="E81" s="17"/>
    </row>
    <row r="82" spans="3:5" ht="18">
      <c r="C82" s="17"/>
      <c r="D82" s="41"/>
      <c r="E82" s="17"/>
    </row>
    <row r="83" spans="3:5" ht="18">
      <c r="C83" s="17"/>
      <c r="D83" s="41"/>
      <c r="E83" s="17"/>
    </row>
    <row r="84" spans="3:5" ht="18">
      <c r="C84" s="17"/>
      <c r="D84" s="41"/>
      <c r="E84" s="17"/>
    </row>
    <row r="85" spans="3:5" ht="18">
      <c r="C85" s="17"/>
      <c r="D85" s="41"/>
      <c r="E85" s="17"/>
    </row>
    <row r="86" spans="3:5" ht="18">
      <c r="C86" s="17"/>
      <c r="D86" s="41"/>
      <c r="E86" s="17"/>
    </row>
    <row r="87" spans="3:5" ht="18">
      <c r="C87" s="17"/>
      <c r="E87" s="17"/>
    </row>
    <row r="88" spans="3:5" ht="18">
      <c r="C88" s="17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ht="18">
      <c r="E634" s="17"/>
    </row>
    <row r="635" ht="18">
      <c r="E635" s="17"/>
    </row>
    <row r="636" ht="18">
      <c r="E636" s="17"/>
    </row>
    <row r="637" ht="18">
      <c r="E637" s="17"/>
    </row>
  </sheetData>
  <sheetProtection/>
  <mergeCells count="3">
    <mergeCell ref="A2:G2"/>
    <mergeCell ref="C1:E1"/>
    <mergeCell ref="E68:F68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2021-05-13T15:30:03Z</cp:lastPrinted>
  <dcterms:created xsi:type="dcterms:W3CDTF">2003-04-04T06:54:01Z</dcterms:created>
  <dcterms:modified xsi:type="dcterms:W3CDTF">2021-05-14T13:18:36Z</dcterms:modified>
  <cp:category/>
  <cp:version/>
  <cp:contentType/>
  <cp:contentStatus/>
</cp:coreProperties>
</file>